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VETEX" sheetId="1" r:id="rId1"/>
  </sheets>
  <definedNames/>
  <calcPr fullCalcOnLoad="1"/>
</workbook>
</file>

<file path=xl/sharedStrings.xml><?xml version="1.0" encoding="utf-8"?>
<sst xmlns="http://schemas.openxmlformats.org/spreadsheetml/2006/main" count="341" uniqueCount="240">
  <si>
    <t>Tipo record</t>
  </si>
  <si>
    <t>Codice bilancio</t>
  </si>
  <si>
    <t>Capitolo</t>
  </si>
  <si>
    <t>Articolo</t>
  </si>
  <si>
    <t>Descrizione</t>
  </si>
  <si>
    <t>Stanz.In.Risorse 1^a 2015</t>
  </si>
  <si>
    <t>Stanz.In.FPV 1^anno 2015</t>
  </si>
  <si>
    <t>Stanz.Ass.Risorse 1^ 2015</t>
  </si>
  <si>
    <t>Stanz.Ass.FPV 1^anno 2015</t>
  </si>
  <si>
    <t>Impegnato risorse 1^ 2015</t>
  </si>
  <si>
    <t>Impegnato FPV 1^anno 2015</t>
  </si>
  <si>
    <t>Pagato    risorse 2015</t>
  </si>
  <si>
    <t>Pagato    FPV 2015</t>
  </si>
  <si>
    <t>Impegnato RE 2015</t>
  </si>
  <si>
    <t>Pagato    RE 2015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</si>
  <si>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</si>
  <si>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FINANZIAMENTO FONDO DI SOLIDARIETA'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</si>
  <si>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</si>
  <si>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COMPENSI E RIMBORSI DI SPESA AI REVISORI DEI CONTI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</si>
  <si>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</si>
  <si>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INDENNITA' DI CARICA AGLI AMMINISTRATORI COMUNALI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</si>
  <si>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</si>
  <si>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INDENNITA' DI PRESENZA AGLI AMMINISTRATORI COMUNALI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</si>
  <si>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</si>
  <si>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RETRIBUZIONE AL PERSONALE AMMINISTRATIVO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</si>
  <si>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</si>
  <si>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CONTRIBUTI PREVIDENZIALI/ASSISTENZIALI A CARICO DEL COMUNE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</si>
  <si>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</si>
  <si>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F.P.V. CONTRIBUTI PREVIDENZIALI/ASSISTENZIALI A CARICO DEL COMUNE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</si>
  <si>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</si>
  <si>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SPESA PER IL PERSONALE: ONERI C/ENTE PER I.R.A.P.</t>
  </si>
  <si>
    <t>F.P.V. SPESA PER IL PERSONALE: ONERI C/ENTE PER I.R.A.P.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</si>
  <si>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</si>
  <si>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INDENNITA' DI MISSIONE, TRASFERTA E RIMBORSO SPESE AL PERSONALE AMMINISTRATIVO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</si>
  <si>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</si>
  <si>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QUOTA A CARICO DEL COMUNE PER BENEFICI LEGGE 336/24.05.70 AL PERSONALE IN QUIESCENZA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</si>
  <si>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</si>
  <si>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SPESE PER LA SEGRETERIA CONVENZIONATA: RETRIBUZIONI RIPARTO RETRIBUZIONE SPETTANTE AL SEGRETARIO COMUNALE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</si>
  <si>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</si>
  <si>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F.P.V. SPESE PER LA SEGRETERIA CONVENZIONATA: RETRIBUZIONI RIPARTO RETRIBUZIONE SPETTANTE AL SEGRETARIO COMUNALE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</si>
  <si>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</si>
  <si>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SPESE PER LA SEGRETERIA CONVENZIONATA: ONERI C/ENTE RIPARTO ONERI C/ENTE RETRIBUZIONE AL SEGRETARIO COMUNALE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</si>
  <si>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</si>
  <si>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F.P.V. SPESE PER LA SEGRETERIA CONVENZIONATA: ONERI C/ENTE RIPARTO ONERI C/ENTE RETRIBUZIONE AL SEGRETARIO COMUNALE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</si>
  <si>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</si>
  <si>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SERVIZIO DI RAGIONERIA CONVENZIONATO: RETRIBUZIONI RIPARTO RETRIBUZIONE SPETTANTE AL RAGIONIERE COMUNALE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</si>
  <si>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</si>
  <si>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RIPARTO SPESE FUNZIONI ASSOCIATE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</si>
  <si>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</si>
  <si>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QUOTA PROVENTI DIRITTI DI SEGRETERIA AL SEGRETARIO COMUNALE (CAP. 260 ENTRATA - CAP. 120 SPESA)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</si>
  <si>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</si>
  <si>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SPESE GENERALI DI FUNZIONAMENTO (UFF.RAGIONERIA)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</si>
  <si>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</si>
  <si>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SPESE GENERALI DI FUNZIONAMENTO (UFF.TECNICO)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</si>
  <si>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</si>
  <si>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SPESE GENERALI DI FUNZIONAMENTO (UFF.SEGRETERIA)</t>
  </si>
  <si>
    <t>SPESE VARIE DI ESERCIZIO DEGLI AUTOMEZZI ADIBITI AL SERVIZIO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</si>
  <si>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</si>
  <si>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SERVIZI GENERALI DI FUNZIONAMENTO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</si>
  <si>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</si>
  <si>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SPESE PER PARTECIPAZIONE A CONVEGNI DI STUDIO E AGGIORNA MENTO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</si>
  <si>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</si>
  <si>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SPESE VARIE FUNZIONAMENTO UFFICI AMMINISTRATIVI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</si>
  <si>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</si>
  <si>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QUOTE ASSOCIATIVE DIVERSE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</si>
  <si>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</si>
  <si>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SPESE CONTRATTUALI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</si>
  <si>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</si>
  <si>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SPESE PER FESTE NAZIONALI, SOLENNITA' CIVILI E MANIFESTA ZIONI DI PUBBLICO INTERESSE.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</si>
  <si>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</si>
  <si>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SPESE PER IL SERVIZIO ELETTORALE</t>
  </si>
  <si>
    <t>SPESE PER IL FUNZIONAMENTO DEL NUCLEO DI VALUTAZIONE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</si>
  <si>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</si>
  <si>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F.P.V. SPESE PER IL FUNZIONAMENTO DEL NUCLEO DI VALUTAZIONE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</si>
  <si>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</si>
  <si>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SPESE PER L'INFORMATICA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</si>
  <si>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</si>
  <si>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DIRITTI DI SEGRETERIA DOVUTI ALL'AGENZIA AUTONOMA GESTIONE ALBO DEI SEGRETARI COMUNALI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</si>
  <si>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</si>
  <si>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SERVIZI PER L'INFORMATICA</t>
  </si>
  <si>
    <t>INTERESSI PASSIVI ED ONERI PER MUTUI E DEBITI/CONSOLIDATI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</si>
  <si>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</si>
  <si>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INCARICHI PER CONSULENZA E COLLABORAZIONE UFFICI</t>
  </si>
  <si>
    <t>LITI, ARBITRAGGI, PROGETTAZIONI, CONSULENZE VARIE.</t>
  </si>
  <si>
    <t>RETRIBUZIONE AL PERSONALE ADDETTO ALL'UFFICIO TECNICO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</si>
  <si>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</si>
  <si>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CONTRIBUTI PREVIDENZIALI/ASSISTENZIALI C/ENTE UFFICIO TECNICO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</si>
  <si>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</si>
  <si>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F.P.V. CONTRIBUTI PREVIDENZIALI/ASSISTENZIALI C/ENTE UFFICIO TECNICO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</si>
  <si>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</si>
  <si>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SPESE PER PROGETTAZIONI, PERIZIE, COLLAUDI, SOPRALUOGHI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</si>
  <si>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</si>
  <si>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F.P.V. SPESE PER PROGETTAZIONI, PERIZIE, COLLAUDI, SOPRALUOGHI</t>
  </si>
  <si>
    <t>RETRIBUZIONE AL PERSONALE: SERVIZIO ANAGRAFE E S.C.</t>
  </si>
  <si>
    <t>CONTRIBUTI PREVIDENZIALI/ASSISTENZIALI C/ENTE SERVIZIO ANAGRAFE E S.C.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</si>
  <si>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</si>
  <si>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F.P.V. CONTRIBUTI PREVIDENZIALI/ASSISTENZIALI C/ENTE SERVIZIO ANAGRAFE E S.C.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</si>
  <si>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</si>
  <si>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SPESE GENERALI DI FUNZIONAMENTO PER ANAGRAFE E STATO CIVILE</t>
  </si>
  <si>
    <t>SERVIZI E UTENZE DEGLI EDIFICI NON IN USO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</si>
  <si>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</si>
  <si>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PREMI ASSICURAZIONE, INCENDI, FURTI E RESPONSABILITA' CIVILE</t>
  </si>
  <si>
    <t>F.P.V. PREMI ASSICURAZIONE, INCENDI, FURTI E RESPONSABILITA' CIVILE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</si>
  <si>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</si>
  <si>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IMPOSTE, TASSE E CONTRIBUTI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</si>
  <si>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</si>
  <si>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SPESE PER LA RISCOSSIONE DEI TRIBUTI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</si>
  <si>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</si>
  <si>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SPESE PER LA VERIFICA ED ACCERTAMENTO DELL'I.C.I.</t>
  </si>
  <si>
    <t>SERVIZI CONGIUNTI DI VIGILANZA URBANA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</si>
  <si>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</si>
  <si>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CONTRIBUTI A SCUOLE MATERNE PRIVATE</t>
  </si>
  <si>
    <t>SPESE PER I LIBRI DI TESTO AGLI ALUNNI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</si>
  <si>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</si>
  <si>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CONTRIBUTO BORSE DI STUDIO: FONDI REGIONALI L.R. N. 62/2000 cap.E/142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</si>
  <si>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</si>
  <si>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SERVIZI PER IL TRASPORTO SCOLASTICO</t>
  </si>
  <si>
    <t>INTERESSI PASSIVI ED ALTRI ONERI PER MUTUI/DEBITI CONSOLID.</t>
  </si>
  <si>
    <t>SPESE PER LA BIBLIOTECA COMUNALE</t>
  </si>
  <si>
    <t>SPESE PER SPETTACOLI E MANIFESTAZIONI CULTURALI/RICREATIVE</t>
  </si>
  <si>
    <t>SERVIZI PER SPETTACOLI E MANIFESTAZIONI CULTURALI/RICRETIVE</t>
  </si>
  <si>
    <t>INIZIATIVE PER BORSE DI STUDIO E STAGES LAVORATIVI</t>
  </si>
  <si>
    <t>CONTRIBUTI AD ISTITUZIONI ED ASSOCIAZIONI DIVERSE</t>
  </si>
  <si>
    <t>SERVIZI E UTENZE CASA DEL POPOLO</t>
  </si>
  <si>
    <t>SPESE PER LA SICUREZZA E SALUTE DEI LAVORATORI L. 626/94</t>
  </si>
  <si>
    <t>SPESE GESTIONE EDILIZIA RESIDENZIALE PUBBLICA</t>
  </si>
  <si>
    <t>SERVIZI DI PROTEZIONE CIVILE E DI PRONTO INTERVENTO</t>
  </si>
  <si>
    <t>INTERESSI PASSIVI ED ONERI MUTUI/DEBITI CONSOLIDATI</t>
  </si>
  <si>
    <t>CUSTODIA E MANTENIMENTO CANI RANDAGI</t>
  </si>
  <si>
    <t>CONVENZIONE PER LA GESTIONE DEL RIFUGIO DEL CANE</t>
  </si>
  <si>
    <t>RETRIBUZIONE AL PERSONALE: SERVIZI CIMITERIALI/NECROSCOPICI</t>
  </si>
  <si>
    <t>CONTRIBUTI PREVIDENZIALI/ASSISTENZIALI C/ENTE SERVIZI CIMITERIALI/NECROSCOPICI</t>
  </si>
  <si>
    <t>SERVIZI PER IL FUNZIONAMENTO DEI CIMITERI</t>
  </si>
  <si>
    <t>SPESE GENERALI DI FUNZIONAMENTO PER CIMITERI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</si>
  <si>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</si>
  <si>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CONVENZIONE ULSS SERVIZI OBITORIALI</t>
  </si>
  <si>
    <t>SPESE PER ILLUMINAZIONE PRIVATA SEPOLTURE</t>
  </si>
  <si>
    <t>TRIBUTO PROVINCIALE SU TARES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</si>
  <si>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</si>
  <si>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APPALTO DEL SERVIZIO DI NETTEZZA URBANA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</si>
  <si>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</si>
  <si>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F.P.V. APPALTO DEL SERVIZIO DI NETTEZZA URBANA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</si>
  <si>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</si>
  <si>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CONTRIBUTO AL CONSORZIO A.T.O. POLESINE</t>
  </si>
  <si>
    <t>ASSISTENZA DEGLI INFANTI ILLEGGITTIMI</t>
  </si>
  <si>
    <t>CONTRIBUTI  PER ASSISTENZA (DA PROVINCIA E/165)</t>
  </si>
  <si>
    <t>MANUTENZIONE DI GIARDINI, PARCHI E PASSEGGIATE PUBBLICHE.</t>
  </si>
  <si>
    <t>SERVIZI DI MANUTENZIONE DI GIARDINI, VIALI E PARCHI PUBBL.</t>
  </si>
  <si>
    <t>SPESE PER IMPIANTI SPORTIVI</t>
  </si>
  <si>
    <t>SERVIZI ED UTENZE PER GLI IMPIANTI SPORTIVI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</si>
  <si>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</si>
  <si>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INTERESSI PASSIVI ED ALTRI ONERI PER MUTUI/DEBITI CONSOLID. IMPIANTI SPORTIVI</t>
  </si>
  <si>
    <t>CONTRIBUTO ALLE FAMIGLIE SOSTEGNO SPESE LOCAZIONE</t>
  </si>
  <si>
    <t>CONTRIBUTI STRAORDINARI CON FONDI REGIONALI LR 8/1986 cap. E/142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</si>
  <si>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</si>
  <si>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SPESE PER L'ASSISTENZA DEGLI INDIGENTI</t>
  </si>
  <si>
    <t>SERVIZIO DI ASSISTENZA INFERMIERISTICA DOMICILIARE AGLI ANZIANI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</si>
  <si>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</si>
  <si>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SPESE ASSISTENZA DOMICILIARE ANZIANI</t>
  </si>
  <si>
    <t>CONTRIBUTI PER ASSISTENZA/BENEFICENZA ED ALTRI FINI SOCIALI</t>
  </si>
  <si>
    <t>SERVIZIO ASSISTENZA DOMICILIARE AGLI ANZIANI</t>
  </si>
  <si>
    <t>CONTRIBUTI REGIONALI PER ASSISTENZA E/148</t>
  </si>
  <si>
    <t>CONTRIBUTI PER ABBATTIMENTO BARRIERE ARCHITETTONICHE E/150</t>
  </si>
  <si>
    <t>PROGETTI ED INIZIATIVE SOCIALI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</si>
  <si>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</si>
  <si>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TRASFERIMENTI ALL'UNITA' SANITARIA LOCALE</t>
  </si>
  <si>
    <t>RETRIBUZIONE AL PERSONALE: VIABILITA'/ILLUMINAZIONE PUBBL.</t>
  </si>
  <si>
    <t>CONTRIBUTI PREVIDENZIALI/ASSISTENZIALI C/ENTE VIALIBILITA' ED ILLUMINAZIONE PUBBLICA</t>
  </si>
  <si>
    <t>F.P.V. CONTRIBUTI PREVIDENZIALI/ASSISTENZIALI C/ENTE VIALIBILITA' ED ILLUMINAZIONE PUBBLICA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</si>
  <si>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</si>
  <si>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SPESE VARIE DI ESERCIZIO DEGLI AUTOMEZZI</t>
  </si>
  <si>
    <t>SERVIZI PER LA MUTENZIONE DELLE STRADE E PIAZZE</t>
  </si>
  <si>
    <t>FORNITURE PER LA MANUTENZIONE DELLE STRADE E PIAZZE COMUNALI</t>
  </si>
  <si>
    <t>MANUTENZIONE STRADE E VERDE PUBBLICO</t>
  </si>
  <si>
    <t>SPESE PER LA CIRCOLAZIONE E SEGNALETICA STRADALE</t>
  </si>
  <si>
    <t>GESTIONE ILLUMINAZIONE PUBBLICA (LUG.2004/GIU.2024)</t>
  </si>
  <si>
    <t>SPESE ILLUMINAZIONE PUBBLICA</t>
  </si>
  <si>
    <t>QUOTA DI CONCORSO PER IL CONSORZIO DI SVILUPPO E SOCIALE DEL POLESINE - AZIENDA SPECIALE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</si>
  <si>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</si>
  <si>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SERVIZI/UTENZE PER LA PESA PUBBLICA</t>
  </si>
  <si>
    <t>RETRIBUZIONE DI RISULTATO POSIZIONI ORGANIZZATIVE (ART. 10 CCNL 31.03.99)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</si>
  <si>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</si>
  <si>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F.P.V. RETRIBUZIONE DI RISULTATO POSIZIONI ORGANIZZATIVE (ART. 10 CCNL 31.03.99)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</si>
  <si>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</si>
  <si>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FONDO PER IL MIGLIORAMENTO E DELL'EFFICIENZA DEI SERVIZI ART.5 COMMI 2 E 3 DEL D.P.R. N. 333/1990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</si>
  <si>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</si>
  <si>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F.P.V. FONDO PER IL MIGLIORAMENTO E DELL'EFFICIENZA DEI SERVIZI ART.5 COMMI 2 E 3 DEL D.P.R. N. 333/1990</t>
  </si>
  <si>
    <t>INTERESSI PASSIVI PER ANTICIPAZIONI DI TESORERIA</t>
  </si>
  <si>
    <t>SGRAVI/RIMBORSI DI IMPOSTE, TASSE ED ALTRE ENTRATE COMUNALI</t>
  </si>
  <si>
    <t>FONDO CREDITI DUBBIA ESIGIBILITA</t>
  </si>
  <si>
    <t>FONDO DI RISERVA ORDINARIO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</si>
  <si>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</si>
  <si>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VERSAMENTO I.V.A. A DEBITO</t>
  </si>
  <si>
    <t>GESTIONE GLOBALE ILLUMINAZIONE PUBBLICA (QUOTA INVESTIMENTI)</t>
  </si>
  <si>
    <t>INTERVENTI VIABILITA' PER MIGLIORAMENTO SICUREZZA STRADALE Finanziamento: Contr.Reg. E.90.000 Mutuo E. 60.000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</si>
  <si>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</si>
  <si>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F.P.V. INTERVENTI VIABILITA' PER MIGLIORAMENTO SICUREZZA STRADALE Finanziamento: Contr.Reg. E.90.000 Mutuo E. 60.000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</si>
  <si>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</si>
  <si>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AMPLIAMENTO CIMITERO E FORMAZIONE BLOCCO LOCULI</t>
  </si>
  <si>
    <t>F.P.V. AMPLIAMENTO CIMITERO E FORMAZIONE BLOCCO LOCULI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</si>
  <si>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</si>
  <si>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ASFALTATURA E SISTEMAZIONE DI TRATTI STRADALI</t>
  </si>
  <si>
    <t>ADEGUAMENTO IMPIANTO PUBBLICA ILLUMINAZIONE</t>
  </si>
  <si>
    <t>POTENZIAMENTO CENTRI DI PUBBLICO ACCESSO AD INTERNET - P3 (CAP. E. 542)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</si>
  <si>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</si>
  <si>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PROGETTO `POLESINE WIFI`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</si>
  <si>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</si>
  <si>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COSTRUZIONE IMPIANTI SPORTIVI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</si>
  <si>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</si>
  <si>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SISTEMAZIONE SEDE MUNICIPALE</t>
  </si>
  <si>
    <t>F.P.V. SISTEMAZIONE SEDE MUNICIPALE</t>
  </si>
  <si>
    <t>EFFICIENTAMENTO ENERGETICO SEDE MUNICIPALE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</si>
  <si>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</si>
  <si>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COMPLETAMENTO VIA PAPA LUCIANI Finanziamento: Alienazioni Aree + Mutuo</t>
  </si>
  <si>
    <t>F.P.V. COMPLETAMENTO VIA PAPA LUCIANI Finanziamento: Alienazioni Aree + Mutuo</t>
  </si>
  <si>
    <t>ACQUISTO AUTOMEZZO</t>
  </si>
  <si>
    <t>UTILIZZO INTROITI ACCORDI DI PRIOGRAMMA - TRASFERIMENTO ENTE CAPOFILA</t>
  </si>
  <si>
    <t>MANUTENZIONE STRADE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</si>
  <si>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</si>
  <si>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F.P.V. MANUTENZIONE STRAORDINARIA EDIFICI COMUNALI</t>
  </si>
  <si>
    <t>RIMBORSO ANTICIPAZIONE DI CASSA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</si>
  <si>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</si>
  <si>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ESTINZIONE DI MUTUI: QUOTA CAPITALE (CASSA DD.PP.)</t>
  </si>
  <si>
    <t>SALDO PATTO DI STABILITA'</t>
  </si>
  <si>
    <t>VERSAMENTO RITENUTE PREVIDENZIALI/ASSISTENZIALI AL PERSONALE (CAP. 670/E)</t>
  </si>
  <si>
    <t>VERSAMENTO RITENUTE PER RICONGIUNZIONI AL PERSONALE (CAP. 674/E)</t>
  </si>
  <si>
    <t>VERSAMENTO RITENUTE I.R.PE.F. AL PERSONALE DIPENDENTE (CAP. 676/E)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</si>
  <si>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</si>
  <si>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VERSAMENTO RITENUTE AL PERSONALE PER CONTO DI TERZI (CAP. 678/E)</t>
  </si>
  <si>
    <t>RESTITUZIONE DEPOSITI CAUZIONALI (CAP. 680/E)</t>
  </si>
  <si>
    <t>ANTICIPAZIONE DI SOMME PER ELEZIONI E REFERENDUM (CAP. 682/E)</t>
  </si>
  <si>
    <t>ANTICIPAZIONE PER CENSIMENTI ED INDAGINI STATISTICHE (CAP. 683/E)</t>
  </si>
  <si>
    <t>VERSAMENTO RITENUTE I.R.PE.F. FATTE A NON DIPENDENTI (CAP. 684/E)</t>
  </si>
  <si>
    <t>ANTICIPAZIONE DI SOMME PER CONTO DI ENTI PUBBLICI E PRIVATI (CAP. 706/E)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</si>
  <si>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</si>
  <si>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ANTICIPAZIONE DI FONDI PER IL SERVIZIO ECONOMATO (CAP. 720/E)</t>
  </si>
  <si>
    <t>SPESE CONTRATTUALI E DI ASTA A CARICO DI TERZI E RIMBORSO (CAP. 724/E)</t>
  </si>
  <si>
    <t>T</t>
  </si>
  <si>
    <t>TOTALE GENERALE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</si>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</sst>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Fon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3"/>
  <sheetViews>
    <sheetView tabSelected="1" zoomScalePageLayoutView="0" workbookViewId="0" topLeftCell="F37">
      <selection activeCell="M1" sqref="M1:M65536"/>
    </sheetView>
  </sheetViews>
  <sheetFormatPr defaultColWidth="9.140625" defaultRowHeight="15"/>
  <cols>
    <col min="3" max="3" width="7.8515625" style="0" bestFit="1" customWidth="1"/>
    <col min="5" max="5" width="114.421875" style="0" bestFit="1" customWidth="1"/>
    <col min="6" max="6" width="22.140625" style="0" bestFit="1" customWidth="1"/>
    <col min="7" max="8" width="22.28125" style="0" bestFit="1" customWidth="1"/>
    <col min="9" max="9" width="23.421875" style="0" bestFit="1" customWidth="1"/>
    <col min="10" max="10" width="22.8515625" style="0" bestFit="1" customWidth="1"/>
    <col min="11" max="11" width="24.57421875" style="0" bestFit="1" customWidth="1"/>
    <col min="12" max="12" width="18.57421875" style="0" bestFit="1" customWidth="1"/>
    <col min="13" max="13" width="16.00390625" style="0" bestFit="1" customWidth="1"/>
    <col min="14" max="14" width="16.8515625" style="0" bestFit="1" customWidth="1"/>
    <col min="15" max="15" width="15.140625" style="0" bestFit="1" customWidth="1"/>
  </cols>
  <sheetData>
    <row r="1" spans="1:16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2:16" ht="14.25">
      <c r="B2" t="str">
        <f>"1010808"</f>
        <v>1010808</v>
      </c>
      <c r="C2">
        <v>2</v>
      </c>
      <c r="D2">
        <v>0</v>
      </c>
      <c r="E2" t="s">
        <v>16</v>
      </c>
      <c r="F2" s="1">
        <v>130496</v>
      </c>
      <c r="G2">
        <v>0</v>
      </c>
      <c r="H2" s="1">
        <v>130496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 t="s">
        <v>17</v>
      </c>
    </row>
    <row r="3" spans="2:16" ht="14.25">
      <c r="B3" t="str">
        <f>"1010103"</f>
        <v>1010103</v>
      </c>
      <c r="C3">
        <v>19</v>
      </c>
      <c r="D3">
        <v>0</v>
      </c>
      <c r="E3" t="s">
        <v>18</v>
      </c>
      <c r="F3" s="1">
        <v>3800</v>
      </c>
      <c r="G3">
        <v>0</v>
      </c>
      <c r="H3" s="1">
        <v>6800</v>
      </c>
      <c r="I3">
        <v>0</v>
      </c>
      <c r="J3" s="1">
        <v>6800</v>
      </c>
      <c r="K3">
        <v>0</v>
      </c>
      <c r="L3" s="1">
        <v>2775.29</v>
      </c>
      <c r="M3">
        <v>0</v>
      </c>
      <c r="N3" s="1">
        <v>11051.83</v>
      </c>
      <c r="O3" s="1">
        <v>11051.83</v>
      </c>
      <c r="P3" t="s">
        <v>19</v>
      </c>
    </row>
    <row r="4" spans="2:16" ht="14.25">
      <c r="B4" t="str">
        <f>"1010103"</f>
        <v>1010103</v>
      </c>
      <c r="C4">
        <v>20</v>
      </c>
      <c r="D4">
        <v>0</v>
      </c>
      <c r="E4" t="s">
        <v>20</v>
      </c>
      <c r="F4" s="1">
        <v>21610</v>
      </c>
      <c r="G4">
        <v>0</v>
      </c>
      <c r="H4" s="1">
        <v>21360</v>
      </c>
      <c r="I4">
        <v>0</v>
      </c>
      <c r="J4" s="1">
        <v>20022.88</v>
      </c>
      <c r="K4">
        <v>0</v>
      </c>
      <c r="L4" s="1">
        <v>20022.88</v>
      </c>
      <c r="M4">
        <v>0</v>
      </c>
      <c r="N4" s="1">
        <v>13422.44</v>
      </c>
      <c r="O4" s="1">
        <v>13422.44</v>
      </c>
      <c r="P4" t="s">
        <v>21</v>
      </c>
    </row>
    <row r="5" spans="2:16" ht="14.25">
      <c r="B5" t="str">
        <f>"1010103"</f>
        <v>1010103</v>
      </c>
      <c r="C5">
        <v>22</v>
      </c>
      <c r="D5">
        <v>0</v>
      </c>
      <c r="E5" t="s">
        <v>22</v>
      </c>
      <c r="F5">
        <v>700</v>
      </c>
      <c r="G5">
        <v>0</v>
      </c>
      <c r="H5">
        <v>700</v>
      </c>
      <c r="I5">
        <v>0</v>
      </c>
      <c r="J5">
        <v>488</v>
      </c>
      <c r="K5">
        <v>0</v>
      </c>
      <c r="L5">
        <v>0</v>
      </c>
      <c r="M5">
        <v>0</v>
      </c>
      <c r="N5" s="1">
        <v>1826.32</v>
      </c>
      <c r="O5" s="1">
        <v>1826.32</v>
      </c>
      <c r="P5" t="s">
        <v>23</v>
      </c>
    </row>
    <row r="6" spans="2:16" ht="14.25">
      <c r="B6" t="str">
        <f>"1010201"</f>
        <v>1010201</v>
      </c>
      <c r="C6">
        <v>40</v>
      </c>
      <c r="D6">
        <v>0</v>
      </c>
      <c r="E6" t="s">
        <v>24</v>
      </c>
      <c r="F6" s="1">
        <v>79000</v>
      </c>
      <c r="G6">
        <v>0</v>
      </c>
      <c r="H6" s="1">
        <v>79000</v>
      </c>
      <c r="I6">
        <v>0</v>
      </c>
      <c r="J6" s="1">
        <v>78600.25</v>
      </c>
      <c r="K6">
        <v>0</v>
      </c>
      <c r="L6" s="1">
        <v>78600.25</v>
      </c>
      <c r="M6">
        <v>0</v>
      </c>
      <c r="N6">
        <v>0</v>
      </c>
      <c r="O6">
        <v>0</v>
      </c>
      <c r="P6" t="s">
        <v>25</v>
      </c>
    </row>
    <row r="7" spans="2:16" ht="14.25">
      <c r="B7" t="str">
        <f>"1010201"</f>
        <v>1010201</v>
      </c>
      <c r="C7">
        <v>50</v>
      </c>
      <c r="D7">
        <v>0</v>
      </c>
      <c r="E7" t="s">
        <v>26</v>
      </c>
      <c r="F7" s="1">
        <v>24213.39</v>
      </c>
      <c r="G7" s="1">
        <v>1786.61</v>
      </c>
      <c r="H7" s="1">
        <v>23457.31</v>
      </c>
      <c r="I7" s="1">
        <v>1786.61</v>
      </c>
      <c r="J7" s="1">
        <v>23457.31</v>
      </c>
      <c r="K7" s="1">
        <v>1366.77</v>
      </c>
      <c r="L7" s="1">
        <v>23360.71</v>
      </c>
      <c r="M7" s="1">
        <v>1366.77</v>
      </c>
      <c r="N7">
        <v>392.31</v>
      </c>
      <c r="O7">
        <v>392.31</v>
      </c>
      <c r="P7" t="s">
        <v>27</v>
      </c>
    </row>
    <row r="8" spans="2:16" ht="14.25">
      <c r="B8" t="str">
        <f>"1010201"</f>
        <v>1010201</v>
      </c>
      <c r="C8">
        <v>50</v>
      </c>
      <c r="D8">
        <v>1</v>
      </c>
      <c r="E8" t="s">
        <v>28</v>
      </c>
      <c r="F8">
        <v>0</v>
      </c>
      <c r="G8">
        <v>0</v>
      </c>
      <c r="H8" s="1">
        <v>1456.08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 t="s">
        <v>29</v>
      </c>
    </row>
    <row r="9" spans="2:16" ht="14.25">
      <c r="B9" t="str">
        <f>"1010207"</f>
        <v>1010207</v>
      </c>
      <c r="C9">
        <v>55</v>
      </c>
      <c r="D9">
        <v>0</v>
      </c>
      <c r="E9" t="s">
        <v>30</v>
      </c>
      <c r="F9" s="1">
        <v>7650.25</v>
      </c>
      <c r="G9">
        <v>649.75</v>
      </c>
      <c r="H9" s="1">
        <v>7128.74</v>
      </c>
      <c r="I9">
        <v>649.75</v>
      </c>
      <c r="J9" s="1">
        <v>7128.74</v>
      </c>
      <c r="K9">
        <v>488.13</v>
      </c>
      <c r="L9" s="1">
        <v>7128.74</v>
      </c>
      <c r="M9">
        <v>488.13</v>
      </c>
      <c r="N9">
        <v>140.11</v>
      </c>
      <c r="O9">
        <v>140.11</v>
      </c>
      <c r="P9" t="s">
        <v>21</v>
      </c>
    </row>
    <row r="10" spans="2:16" ht="14.25">
      <c r="B10" t="str">
        <f>"1010207"</f>
        <v>1010207</v>
      </c>
      <c r="C10">
        <v>55</v>
      </c>
      <c r="D10">
        <v>1</v>
      </c>
      <c r="E10" t="s">
        <v>31</v>
      </c>
      <c r="F10">
        <v>0</v>
      </c>
      <c r="G10">
        <v>0</v>
      </c>
      <c r="H10">
        <v>521.51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 t="s">
        <v>32</v>
      </c>
    </row>
    <row r="11" spans="2:16" ht="14.25">
      <c r="B11" t="str">
        <f aca="true" t="shared" si="0" ref="B11:B17">"1010201"</f>
        <v>1010201</v>
      </c>
      <c r="C11">
        <v>58</v>
      </c>
      <c r="D11">
        <v>0</v>
      </c>
      <c r="E11" t="s">
        <v>33</v>
      </c>
      <c r="F11">
        <v>202</v>
      </c>
      <c r="G11">
        <v>0</v>
      </c>
      <c r="H11">
        <v>277</v>
      </c>
      <c r="I11">
        <v>0</v>
      </c>
      <c r="J11">
        <v>201.09</v>
      </c>
      <c r="K11">
        <v>0</v>
      </c>
      <c r="L11">
        <v>201.09</v>
      </c>
      <c r="M11">
        <v>0</v>
      </c>
      <c r="N11">
        <v>0</v>
      </c>
      <c r="O11">
        <v>0</v>
      </c>
      <c r="P11" t="s">
        <v>34</v>
      </c>
    </row>
    <row r="12" spans="2:16" ht="14.25">
      <c r="B12" t="str">
        <f t="shared" si="0"/>
        <v>1010201</v>
      </c>
      <c r="C12">
        <v>68</v>
      </c>
      <c r="D12">
        <v>0</v>
      </c>
      <c r="E12" t="s">
        <v>35</v>
      </c>
      <c r="F12">
        <v>281</v>
      </c>
      <c r="G12">
        <v>0</v>
      </c>
      <c r="H12">
        <v>281</v>
      </c>
      <c r="I12">
        <v>0</v>
      </c>
      <c r="J12">
        <v>278.42</v>
      </c>
      <c r="K12">
        <v>0</v>
      </c>
      <c r="L12">
        <v>139.21</v>
      </c>
      <c r="M12">
        <v>0</v>
      </c>
      <c r="N12">
        <v>139.21</v>
      </c>
      <c r="O12">
        <v>139.21</v>
      </c>
      <c r="P12" t="s">
        <v>36</v>
      </c>
    </row>
    <row r="13" spans="2:16" ht="14.25">
      <c r="B13" t="str">
        <f t="shared" si="0"/>
        <v>1010201</v>
      </c>
      <c r="C13">
        <v>69</v>
      </c>
      <c r="D13">
        <v>0</v>
      </c>
      <c r="E13" t="s">
        <v>37</v>
      </c>
      <c r="F13" s="1">
        <v>14000</v>
      </c>
      <c r="G13" s="1">
        <v>3216.38</v>
      </c>
      <c r="H13" s="1">
        <v>12495.28</v>
      </c>
      <c r="I13">
        <v>0</v>
      </c>
      <c r="J13" s="1">
        <v>12495.28</v>
      </c>
      <c r="K13">
        <v>0</v>
      </c>
      <c r="L13" s="1">
        <v>12495.28</v>
      </c>
      <c r="M13">
        <v>0</v>
      </c>
      <c r="N13" s="1">
        <v>12450.81</v>
      </c>
      <c r="O13" s="1">
        <v>12450.81</v>
      </c>
      <c r="P13" t="s">
        <v>38</v>
      </c>
    </row>
    <row r="14" spans="2:16" ht="14.25">
      <c r="B14" t="str">
        <f t="shared" si="0"/>
        <v>1010201</v>
      </c>
      <c r="C14">
        <v>69</v>
      </c>
      <c r="D14">
        <v>1</v>
      </c>
      <c r="E14" t="s">
        <v>39</v>
      </c>
      <c r="F14">
        <v>0</v>
      </c>
      <c r="G14">
        <v>0</v>
      </c>
      <c r="H14" s="1">
        <v>1504.72</v>
      </c>
      <c r="I14" s="1">
        <v>3216.38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 t="s">
        <v>40</v>
      </c>
    </row>
    <row r="15" spans="2:16" ht="14.25">
      <c r="B15" t="str">
        <f t="shared" si="0"/>
        <v>1010201</v>
      </c>
      <c r="C15">
        <v>70</v>
      </c>
      <c r="D15">
        <v>0</v>
      </c>
      <c r="E15" t="s">
        <v>41</v>
      </c>
      <c r="F15" s="1">
        <v>6000</v>
      </c>
      <c r="G15" s="1">
        <v>3677.02</v>
      </c>
      <c r="H15" s="1">
        <v>5000</v>
      </c>
      <c r="I15" s="1">
        <v>1677.02</v>
      </c>
      <c r="J15" s="1">
        <v>4397.25</v>
      </c>
      <c r="K15">
        <v>0</v>
      </c>
      <c r="L15" s="1">
        <v>4397.25</v>
      </c>
      <c r="M15">
        <v>0</v>
      </c>
      <c r="N15" s="1">
        <v>4340.55</v>
      </c>
      <c r="O15" s="1">
        <v>4340.55</v>
      </c>
      <c r="P15" t="s">
        <v>42</v>
      </c>
    </row>
    <row r="16" spans="2:16" ht="14.25">
      <c r="B16" t="str">
        <f t="shared" si="0"/>
        <v>1010201</v>
      </c>
      <c r="C16">
        <v>70</v>
      </c>
      <c r="D16">
        <v>1</v>
      </c>
      <c r="E16" t="s">
        <v>43</v>
      </c>
      <c r="F16">
        <v>0</v>
      </c>
      <c r="G16">
        <v>0</v>
      </c>
      <c r="H16" s="1">
        <v>1000</v>
      </c>
      <c r="I16" s="1">
        <v>2000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 t="s">
        <v>44</v>
      </c>
    </row>
    <row r="17" spans="2:16" ht="14.25">
      <c r="B17" t="str">
        <f t="shared" si="0"/>
        <v>1010201</v>
      </c>
      <c r="C17">
        <v>72</v>
      </c>
      <c r="D17">
        <v>0</v>
      </c>
      <c r="E17" t="s">
        <v>45</v>
      </c>
      <c r="F17" s="1">
        <v>12500</v>
      </c>
      <c r="G17">
        <v>0</v>
      </c>
      <c r="H17" s="1">
        <v>12500</v>
      </c>
      <c r="I17">
        <v>0</v>
      </c>
      <c r="J17" s="1">
        <v>12500</v>
      </c>
      <c r="K17">
        <v>0</v>
      </c>
      <c r="L17">
        <v>0</v>
      </c>
      <c r="M17">
        <v>0</v>
      </c>
      <c r="N17" s="1">
        <v>57522.94</v>
      </c>
      <c r="O17" s="1">
        <v>32917.56</v>
      </c>
      <c r="P17" t="s">
        <v>46</v>
      </c>
    </row>
    <row r="18" spans="2:16" ht="14.25">
      <c r="B18" t="str">
        <f>"1010205"</f>
        <v>1010205</v>
      </c>
      <c r="C18">
        <v>75</v>
      </c>
      <c r="D18">
        <v>0</v>
      </c>
      <c r="E18" t="s">
        <v>47</v>
      </c>
      <c r="F18" s="1">
        <v>2000</v>
      </c>
      <c r="G18">
        <v>0</v>
      </c>
      <c r="H18" s="1">
        <v>2000</v>
      </c>
      <c r="I18">
        <v>0</v>
      </c>
      <c r="J18" s="1">
        <v>1229.35</v>
      </c>
      <c r="K18">
        <v>0</v>
      </c>
      <c r="L18" s="1">
        <v>1229.35</v>
      </c>
      <c r="M18">
        <v>0</v>
      </c>
      <c r="N18" s="1">
        <v>3000</v>
      </c>
      <c r="O18" s="1">
        <v>3000</v>
      </c>
      <c r="P18" t="s">
        <v>48</v>
      </c>
    </row>
    <row r="19" spans="2:16" ht="14.25">
      <c r="B19" t="str">
        <f>"1010201"</f>
        <v>1010201</v>
      </c>
      <c r="C19">
        <v>76</v>
      </c>
      <c r="D19">
        <v>0</v>
      </c>
      <c r="E19" t="s">
        <v>49</v>
      </c>
      <c r="F19" s="1">
        <v>1650</v>
      </c>
      <c r="G19">
        <v>0</v>
      </c>
      <c r="H19" s="1">
        <v>1650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 t="s">
        <v>50</v>
      </c>
    </row>
    <row r="20" spans="2:16" ht="14.25">
      <c r="B20" t="str">
        <f>"1010202"</f>
        <v>1010202</v>
      </c>
      <c r="C20">
        <v>80</v>
      </c>
      <c r="D20">
        <v>0</v>
      </c>
      <c r="E20" t="s">
        <v>51</v>
      </c>
      <c r="F20" s="1">
        <v>1500</v>
      </c>
      <c r="G20">
        <v>0</v>
      </c>
      <c r="H20" s="1">
        <v>1500</v>
      </c>
      <c r="I20">
        <v>0</v>
      </c>
      <c r="J20" s="1">
        <v>1003.46</v>
      </c>
      <c r="K20">
        <v>0</v>
      </c>
      <c r="L20">
        <v>911.96</v>
      </c>
      <c r="M20">
        <v>0</v>
      </c>
      <c r="N20">
        <v>183</v>
      </c>
      <c r="O20">
        <v>183</v>
      </c>
      <c r="P20" t="s">
        <v>52</v>
      </c>
    </row>
    <row r="21" spans="2:16" ht="14.25">
      <c r="B21" t="str">
        <f>"1010202"</f>
        <v>1010202</v>
      </c>
      <c r="C21">
        <v>81</v>
      </c>
      <c r="D21">
        <v>0</v>
      </c>
      <c r="E21" t="s">
        <v>53</v>
      </c>
      <c r="F21" s="1">
        <v>1500</v>
      </c>
      <c r="G21">
        <v>0</v>
      </c>
      <c r="H21" s="1">
        <v>1500</v>
      </c>
      <c r="I21">
        <v>0</v>
      </c>
      <c r="J21" s="1">
        <v>1500</v>
      </c>
      <c r="K21">
        <v>0</v>
      </c>
      <c r="L21">
        <v>316.54</v>
      </c>
      <c r="M21">
        <v>0</v>
      </c>
      <c r="N21">
        <v>0</v>
      </c>
      <c r="O21">
        <v>0</v>
      </c>
      <c r="P21" t="s">
        <v>54</v>
      </c>
    </row>
    <row r="22" spans="2:16" ht="14.25">
      <c r="B22" t="str">
        <f>"1010202"</f>
        <v>1010202</v>
      </c>
      <c r="C22">
        <v>82</v>
      </c>
      <c r="D22">
        <v>0</v>
      </c>
      <c r="E22" t="s">
        <v>55</v>
      </c>
      <c r="F22" s="1">
        <v>2500</v>
      </c>
      <c r="G22">
        <v>0</v>
      </c>
      <c r="H22" s="1">
        <v>2500</v>
      </c>
      <c r="I22">
        <v>0</v>
      </c>
      <c r="J22" s="1">
        <v>1479.89</v>
      </c>
      <c r="K22">
        <v>0</v>
      </c>
      <c r="L22" s="1">
        <v>1077.9</v>
      </c>
      <c r="M22">
        <v>0</v>
      </c>
      <c r="N22">
        <v>610.55</v>
      </c>
      <c r="O22">
        <v>540.55</v>
      </c>
      <c r="P22" t="s">
        <v>52</v>
      </c>
    </row>
    <row r="23" spans="2:16" ht="14.25">
      <c r="B23" t="str">
        <f>"1010202"</f>
        <v>1010202</v>
      </c>
      <c r="C23">
        <v>84</v>
      </c>
      <c r="D23">
        <v>0</v>
      </c>
      <c r="E23" t="s">
        <v>56</v>
      </c>
      <c r="F23">
        <v>500</v>
      </c>
      <c r="G23">
        <v>0</v>
      </c>
      <c r="H23">
        <v>500</v>
      </c>
      <c r="I23">
        <v>0</v>
      </c>
      <c r="J23">
        <v>466.66</v>
      </c>
      <c r="K23">
        <v>0</v>
      </c>
      <c r="L23">
        <v>429</v>
      </c>
      <c r="M23">
        <v>0</v>
      </c>
      <c r="N23">
        <v>0</v>
      </c>
      <c r="O23">
        <v>0</v>
      </c>
      <c r="P23" t="s">
        <v>57</v>
      </c>
    </row>
    <row r="24" spans="2:16" ht="14.25">
      <c r="B24" t="str">
        <f>"1010203"</f>
        <v>1010203</v>
      </c>
      <c r="C24">
        <v>86</v>
      </c>
      <c r="D24">
        <v>0</v>
      </c>
      <c r="E24" t="s">
        <v>58</v>
      </c>
      <c r="F24" s="1">
        <v>30000</v>
      </c>
      <c r="G24">
        <v>0</v>
      </c>
      <c r="H24" s="1">
        <v>30000</v>
      </c>
      <c r="I24">
        <v>0</v>
      </c>
      <c r="J24" s="1">
        <v>29403.38</v>
      </c>
      <c r="K24">
        <v>0</v>
      </c>
      <c r="L24" s="1">
        <v>20458.85</v>
      </c>
      <c r="M24">
        <v>0</v>
      </c>
      <c r="N24" s="1">
        <v>6827.84</v>
      </c>
      <c r="O24" s="1">
        <v>6827.84</v>
      </c>
      <c r="P24" t="s">
        <v>59</v>
      </c>
    </row>
    <row r="25" spans="2:16" ht="14.25">
      <c r="B25" t="str">
        <f>"1010202"</f>
        <v>1010202</v>
      </c>
      <c r="C25">
        <v>93</v>
      </c>
      <c r="D25">
        <v>0</v>
      </c>
      <c r="E25" t="s">
        <v>60</v>
      </c>
      <c r="F25">
        <v>100</v>
      </c>
      <c r="G25">
        <v>0</v>
      </c>
      <c r="H25">
        <v>100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 t="s">
        <v>61</v>
      </c>
    </row>
    <row r="26" spans="2:16" ht="14.25">
      <c r="B26" t="str">
        <f>"1010202"</f>
        <v>1010202</v>
      </c>
      <c r="C26">
        <v>94</v>
      </c>
      <c r="D26">
        <v>0</v>
      </c>
      <c r="E26" t="s">
        <v>62</v>
      </c>
      <c r="F26" s="1">
        <v>1500</v>
      </c>
      <c r="G26">
        <v>0</v>
      </c>
      <c r="H26" s="1">
        <v>1500</v>
      </c>
      <c r="I26">
        <v>0</v>
      </c>
      <c r="J26">
        <v>865.88</v>
      </c>
      <c r="K26">
        <v>0</v>
      </c>
      <c r="L26">
        <v>865.88</v>
      </c>
      <c r="M26">
        <v>0</v>
      </c>
      <c r="N26">
        <v>0</v>
      </c>
      <c r="O26">
        <v>0</v>
      </c>
      <c r="P26" t="s">
        <v>63</v>
      </c>
    </row>
    <row r="27" spans="2:16" ht="14.25">
      <c r="B27" t="str">
        <f>"1010205"</f>
        <v>1010205</v>
      </c>
      <c r="C27">
        <v>100</v>
      </c>
      <c r="D27">
        <v>0</v>
      </c>
      <c r="E27" t="s">
        <v>64</v>
      </c>
      <c r="F27" s="1">
        <v>1050</v>
      </c>
      <c r="G27">
        <v>0</v>
      </c>
      <c r="H27" s="1">
        <v>1050</v>
      </c>
      <c r="I27">
        <v>0</v>
      </c>
      <c r="J27" s="1">
        <v>1028.93</v>
      </c>
      <c r="K27">
        <v>0</v>
      </c>
      <c r="L27">
        <v>797.93</v>
      </c>
      <c r="M27">
        <v>0</v>
      </c>
      <c r="N27">
        <v>0</v>
      </c>
      <c r="O27">
        <v>0</v>
      </c>
      <c r="P27" t="s">
        <v>65</v>
      </c>
    </row>
    <row r="28" spans="2:16" ht="14.25">
      <c r="B28" t="str">
        <f>"1010807"</f>
        <v>1010807</v>
      </c>
      <c r="C28">
        <v>102</v>
      </c>
      <c r="D28">
        <v>0</v>
      </c>
      <c r="E28" t="s">
        <v>66</v>
      </c>
      <c r="F28" s="1">
        <v>1500</v>
      </c>
      <c r="G28">
        <v>0</v>
      </c>
      <c r="H28" s="1">
        <v>1500</v>
      </c>
      <c r="I28">
        <v>0</v>
      </c>
      <c r="J28" s="1">
        <v>1388</v>
      </c>
      <c r="K28">
        <v>0</v>
      </c>
      <c r="L28" s="1">
        <v>1388</v>
      </c>
      <c r="M28">
        <v>0</v>
      </c>
      <c r="N28">
        <v>0</v>
      </c>
      <c r="O28">
        <v>0</v>
      </c>
      <c r="P28" t="s">
        <v>67</v>
      </c>
    </row>
    <row r="29" spans="2:16" ht="14.25">
      <c r="B29" t="str">
        <f>"1010202"</f>
        <v>1010202</v>
      </c>
      <c r="C29">
        <v>104</v>
      </c>
      <c r="D29">
        <v>0</v>
      </c>
      <c r="E29" t="s">
        <v>68</v>
      </c>
      <c r="F29" s="1">
        <v>1500</v>
      </c>
      <c r="G29">
        <v>0</v>
      </c>
      <c r="H29" s="1">
        <v>1500</v>
      </c>
      <c r="I29">
        <v>0</v>
      </c>
      <c r="J29" s="1">
        <v>1259.2</v>
      </c>
      <c r="K29">
        <v>0</v>
      </c>
      <c r="L29" s="1">
        <v>1259.2</v>
      </c>
      <c r="M29">
        <v>0</v>
      </c>
      <c r="N29">
        <v>794.05</v>
      </c>
      <c r="O29">
        <v>794.05</v>
      </c>
      <c r="P29" t="s">
        <v>69</v>
      </c>
    </row>
    <row r="30" spans="2:16" ht="14.25">
      <c r="B30" t="str">
        <f>"1010202"</f>
        <v>1010202</v>
      </c>
      <c r="C30">
        <v>110</v>
      </c>
      <c r="D30">
        <v>0</v>
      </c>
      <c r="E30" t="s">
        <v>70</v>
      </c>
      <c r="F30">
        <v>700</v>
      </c>
      <c r="G30">
        <v>0</v>
      </c>
      <c r="H30">
        <v>617</v>
      </c>
      <c r="I30">
        <v>0</v>
      </c>
      <c r="J30">
        <v>616.33</v>
      </c>
      <c r="K30">
        <v>0</v>
      </c>
      <c r="L30">
        <v>0</v>
      </c>
      <c r="M30">
        <v>0</v>
      </c>
      <c r="N30">
        <v>0</v>
      </c>
      <c r="O30">
        <v>0</v>
      </c>
      <c r="P30" t="s">
        <v>48</v>
      </c>
    </row>
    <row r="31" spans="2:16" ht="14.25">
      <c r="B31" t="str">
        <f>"1010202"</f>
        <v>1010202</v>
      </c>
      <c r="C31">
        <v>117</v>
      </c>
      <c r="D31">
        <v>0</v>
      </c>
      <c r="E31" t="s">
        <v>71</v>
      </c>
      <c r="F31">
        <v>336.67</v>
      </c>
      <c r="G31">
        <v>333.33</v>
      </c>
      <c r="H31">
        <v>0.67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 t="s">
        <v>72</v>
      </c>
    </row>
    <row r="32" spans="2:16" ht="14.25">
      <c r="B32" t="str">
        <f>"1010202"</f>
        <v>1010202</v>
      </c>
      <c r="C32">
        <v>117</v>
      </c>
      <c r="D32">
        <v>1</v>
      </c>
      <c r="E32" t="s">
        <v>73</v>
      </c>
      <c r="F32">
        <v>0</v>
      </c>
      <c r="G32">
        <v>0</v>
      </c>
      <c r="H32">
        <v>336</v>
      </c>
      <c r="I32">
        <v>333.33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 t="s">
        <v>74</v>
      </c>
    </row>
    <row r="33" spans="2:16" ht="14.25">
      <c r="B33" t="str">
        <f>"1010202"</f>
        <v>1010202</v>
      </c>
      <c r="C33">
        <v>119</v>
      </c>
      <c r="D33">
        <v>0</v>
      </c>
      <c r="E33" t="s">
        <v>75</v>
      </c>
      <c r="F33" s="1">
        <v>1700</v>
      </c>
      <c r="G33">
        <v>0</v>
      </c>
      <c r="H33" s="1">
        <v>1700</v>
      </c>
      <c r="I33">
        <v>0</v>
      </c>
      <c r="J33" s="1">
        <v>1244.4</v>
      </c>
      <c r="K33">
        <v>0</v>
      </c>
      <c r="L33" s="1">
        <v>1244.4</v>
      </c>
      <c r="M33">
        <v>0</v>
      </c>
      <c r="N33">
        <v>252</v>
      </c>
      <c r="O33">
        <v>0</v>
      </c>
      <c r="P33" t="s">
        <v>76</v>
      </c>
    </row>
    <row r="34" spans="2:16" ht="14.25">
      <c r="B34" t="str">
        <f>"1010205"</f>
        <v>1010205</v>
      </c>
      <c r="C34">
        <v>120</v>
      </c>
      <c r="D34">
        <v>0</v>
      </c>
      <c r="E34" t="s">
        <v>77</v>
      </c>
      <c r="F34">
        <v>400</v>
      </c>
      <c r="G34">
        <v>0</v>
      </c>
      <c r="H34">
        <v>400</v>
      </c>
      <c r="I34">
        <v>0</v>
      </c>
      <c r="J34">
        <v>0</v>
      </c>
      <c r="K34">
        <v>0</v>
      </c>
      <c r="L34">
        <v>0</v>
      </c>
      <c r="M34">
        <v>0</v>
      </c>
      <c r="N34">
        <v>4.01</v>
      </c>
      <c r="O34">
        <v>4.01</v>
      </c>
      <c r="P34" t="s">
        <v>78</v>
      </c>
    </row>
    <row r="35" spans="2:16" ht="14.25">
      <c r="B35" t="str">
        <f>"1010203"</f>
        <v>1010203</v>
      </c>
      <c r="C35">
        <v>121</v>
      </c>
      <c r="D35">
        <v>0</v>
      </c>
      <c r="E35" t="s">
        <v>79</v>
      </c>
      <c r="F35" s="1">
        <v>32000</v>
      </c>
      <c r="G35">
        <v>0</v>
      </c>
      <c r="H35" s="1">
        <v>31000</v>
      </c>
      <c r="I35">
        <v>0</v>
      </c>
      <c r="J35" s="1">
        <v>30305.9</v>
      </c>
      <c r="K35">
        <v>0</v>
      </c>
      <c r="L35" s="1">
        <v>26821.93</v>
      </c>
      <c r="M35">
        <v>0</v>
      </c>
      <c r="N35" s="1">
        <v>1010.94</v>
      </c>
      <c r="O35" s="1">
        <v>1010.94</v>
      </c>
      <c r="P35" t="s">
        <v>65</v>
      </c>
    </row>
    <row r="36" spans="2:16" ht="14.25">
      <c r="B36" t="str">
        <f>"1010206"</f>
        <v>1010206</v>
      </c>
      <c r="C36">
        <v>130</v>
      </c>
      <c r="D36">
        <v>0</v>
      </c>
      <c r="E36" t="s">
        <v>80</v>
      </c>
      <c r="F36" s="1">
        <v>5116</v>
      </c>
      <c r="G36">
        <v>0</v>
      </c>
      <c r="H36" s="1">
        <v>6137</v>
      </c>
      <c r="I36">
        <v>0</v>
      </c>
      <c r="J36" s="1">
        <v>6135.92</v>
      </c>
      <c r="K36">
        <v>0</v>
      </c>
      <c r="L36" s="1">
        <v>6135.92</v>
      </c>
      <c r="M36">
        <v>0</v>
      </c>
      <c r="N36">
        <v>0</v>
      </c>
      <c r="O36">
        <v>0</v>
      </c>
      <c r="P36" t="s">
        <v>81</v>
      </c>
    </row>
    <row r="37" spans="2:16" ht="14.25">
      <c r="B37" t="str">
        <f>"1010203"</f>
        <v>1010203</v>
      </c>
      <c r="C37">
        <v>137</v>
      </c>
      <c r="D37">
        <v>0</v>
      </c>
      <c r="E37" t="s">
        <v>82</v>
      </c>
      <c r="F37">
        <v>300</v>
      </c>
      <c r="G37">
        <v>0</v>
      </c>
      <c r="H37">
        <v>300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 t="s">
        <v>52</v>
      </c>
    </row>
    <row r="38" spans="2:16" ht="14.25">
      <c r="B38" t="str">
        <f>"1010203"</f>
        <v>1010203</v>
      </c>
      <c r="C38">
        <v>138</v>
      </c>
      <c r="D38">
        <v>0</v>
      </c>
      <c r="E38" t="s">
        <v>83</v>
      </c>
      <c r="F38" s="1">
        <v>6000</v>
      </c>
      <c r="G38">
        <v>0</v>
      </c>
      <c r="H38" s="1">
        <v>4400</v>
      </c>
      <c r="I38">
        <v>0</v>
      </c>
      <c r="J38" s="1">
        <v>4352.78</v>
      </c>
      <c r="K38">
        <v>0</v>
      </c>
      <c r="L38" s="1">
        <v>2766.78</v>
      </c>
      <c r="M38">
        <v>0</v>
      </c>
      <c r="N38" s="1">
        <v>4410.16</v>
      </c>
      <c r="O38" s="1">
        <v>4410.16</v>
      </c>
      <c r="P38" t="s">
        <v>19</v>
      </c>
    </row>
    <row r="39" spans="2:16" ht="14.25">
      <c r="B39" t="str">
        <f>"1010601"</f>
        <v>1010601</v>
      </c>
      <c r="C39">
        <v>150</v>
      </c>
      <c r="D39">
        <v>0</v>
      </c>
      <c r="E39" t="s">
        <v>84</v>
      </c>
      <c r="F39" s="1">
        <v>22000</v>
      </c>
      <c r="G39">
        <v>0</v>
      </c>
      <c r="H39" s="1">
        <v>21500</v>
      </c>
      <c r="I39">
        <v>0</v>
      </c>
      <c r="J39" s="1">
        <v>21350.14</v>
      </c>
      <c r="K39">
        <v>0</v>
      </c>
      <c r="L39" s="1">
        <v>21350.14</v>
      </c>
      <c r="M39">
        <v>0</v>
      </c>
      <c r="N39">
        <v>0</v>
      </c>
      <c r="O39">
        <v>0</v>
      </c>
      <c r="P39" t="s">
        <v>85</v>
      </c>
    </row>
    <row r="40" spans="2:16" ht="14.25">
      <c r="B40" t="str">
        <f>"1010601"</f>
        <v>1010601</v>
      </c>
      <c r="C40">
        <v>160</v>
      </c>
      <c r="D40">
        <v>0</v>
      </c>
      <c r="E40" t="s">
        <v>86</v>
      </c>
      <c r="F40" s="1">
        <v>6500</v>
      </c>
      <c r="G40">
        <v>0</v>
      </c>
      <c r="H40" s="1">
        <v>6238.49</v>
      </c>
      <c r="I40">
        <v>0</v>
      </c>
      <c r="J40" s="1">
        <v>6238.49</v>
      </c>
      <c r="K40">
        <v>0</v>
      </c>
      <c r="L40" s="1">
        <v>6238.49</v>
      </c>
      <c r="M40">
        <v>0</v>
      </c>
      <c r="N40">
        <v>0</v>
      </c>
      <c r="O40">
        <v>0</v>
      </c>
      <c r="P40" t="s">
        <v>87</v>
      </c>
    </row>
    <row r="41" spans="2:16" ht="14.25">
      <c r="B41" t="str">
        <f>"1010601"</f>
        <v>1010601</v>
      </c>
      <c r="C41">
        <v>160</v>
      </c>
      <c r="D41">
        <v>1</v>
      </c>
      <c r="E41" t="s">
        <v>88</v>
      </c>
      <c r="F41">
        <v>0</v>
      </c>
      <c r="G41">
        <v>0</v>
      </c>
      <c r="H41">
        <v>261.51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 t="s">
        <v>89</v>
      </c>
    </row>
    <row r="42" spans="2:16" ht="14.25">
      <c r="B42" t="str">
        <f>"1010607"</f>
        <v>1010607</v>
      </c>
      <c r="C42">
        <v>165</v>
      </c>
      <c r="D42">
        <v>0</v>
      </c>
      <c r="E42" t="s">
        <v>30</v>
      </c>
      <c r="F42" s="1">
        <v>2000</v>
      </c>
      <c r="G42">
        <v>0</v>
      </c>
      <c r="H42" s="1">
        <v>2000</v>
      </c>
      <c r="I42">
        <v>0</v>
      </c>
      <c r="J42" s="1">
        <v>1858.35</v>
      </c>
      <c r="K42">
        <v>0</v>
      </c>
      <c r="L42" s="1">
        <v>1858.35</v>
      </c>
      <c r="M42">
        <v>0</v>
      </c>
      <c r="N42">
        <v>0</v>
      </c>
      <c r="O42">
        <v>0</v>
      </c>
      <c r="P42" t="s">
        <v>21</v>
      </c>
    </row>
    <row r="43" spans="2:16" ht="14.25">
      <c r="B43" t="str">
        <f>"1010603"</f>
        <v>1010603</v>
      </c>
      <c r="C43">
        <v>198</v>
      </c>
      <c r="D43">
        <v>0</v>
      </c>
      <c r="E43" t="s">
        <v>90</v>
      </c>
      <c r="F43" s="1">
        <v>3980.97</v>
      </c>
      <c r="G43" s="1">
        <v>14019.03</v>
      </c>
      <c r="H43" s="1">
        <v>3980.97</v>
      </c>
      <c r="I43" s="1">
        <v>11370.4</v>
      </c>
      <c r="J43" s="1">
        <v>1015.04</v>
      </c>
      <c r="K43" s="1">
        <v>10150.4</v>
      </c>
      <c r="L43">
        <v>0</v>
      </c>
      <c r="M43">
        <v>0</v>
      </c>
      <c r="N43">
        <v>0</v>
      </c>
      <c r="O43">
        <v>0</v>
      </c>
      <c r="P43" t="s">
        <v>91</v>
      </c>
    </row>
    <row r="44" spans="2:16" ht="14.25">
      <c r="B44" t="str">
        <f>"1010603"</f>
        <v>1010603</v>
      </c>
      <c r="C44">
        <v>198</v>
      </c>
      <c r="D44">
        <v>1</v>
      </c>
      <c r="E44" t="s">
        <v>92</v>
      </c>
      <c r="F44">
        <v>0</v>
      </c>
      <c r="G44">
        <v>0</v>
      </c>
      <c r="H44">
        <v>0</v>
      </c>
      <c r="I44" s="1">
        <v>2648.63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 t="s">
        <v>61</v>
      </c>
    </row>
    <row r="45" spans="2:16" ht="14.25">
      <c r="B45" t="str">
        <f>"1010701"</f>
        <v>1010701</v>
      </c>
      <c r="C45">
        <v>220</v>
      </c>
      <c r="D45">
        <v>0</v>
      </c>
      <c r="E45" t="s">
        <v>93</v>
      </c>
      <c r="F45" s="1">
        <v>25000</v>
      </c>
      <c r="G45">
        <v>0</v>
      </c>
      <c r="H45" s="1">
        <v>25000</v>
      </c>
      <c r="I45">
        <v>0</v>
      </c>
      <c r="J45" s="1">
        <v>23956.48</v>
      </c>
      <c r="K45">
        <v>0</v>
      </c>
      <c r="L45" s="1">
        <v>23956.48</v>
      </c>
      <c r="M45">
        <v>0</v>
      </c>
      <c r="N45">
        <v>0</v>
      </c>
      <c r="O45">
        <v>0</v>
      </c>
      <c r="P45" t="s">
        <v>23</v>
      </c>
    </row>
    <row r="46" spans="2:16" ht="14.25">
      <c r="B46" t="str">
        <f>"1010701"</f>
        <v>1010701</v>
      </c>
      <c r="C46">
        <v>226</v>
      </c>
      <c r="D46">
        <v>0</v>
      </c>
      <c r="E46" t="s">
        <v>94</v>
      </c>
      <c r="F46" s="1">
        <v>8000</v>
      </c>
      <c r="G46">
        <v>0</v>
      </c>
      <c r="H46" s="1">
        <v>7136.56</v>
      </c>
      <c r="I46">
        <v>0</v>
      </c>
      <c r="J46" s="1">
        <v>7136.56</v>
      </c>
      <c r="K46">
        <v>0</v>
      </c>
      <c r="L46" s="1">
        <v>7136.56</v>
      </c>
      <c r="M46">
        <v>0</v>
      </c>
      <c r="N46">
        <v>0</v>
      </c>
      <c r="O46">
        <v>0</v>
      </c>
      <c r="P46" t="s">
        <v>95</v>
      </c>
    </row>
    <row r="47" spans="2:16" ht="14.25">
      <c r="B47" t="str">
        <f>"1010701"</f>
        <v>1010701</v>
      </c>
      <c r="C47">
        <v>226</v>
      </c>
      <c r="D47">
        <v>1</v>
      </c>
      <c r="E47" t="s">
        <v>96</v>
      </c>
      <c r="F47">
        <v>0</v>
      </c>
      <c r="G47">
        <v>0</v>
      </c>
      <c r="H47">
        <v>863.44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 t="s">
        <v>97</v>
      </c>
    </row>
    <row r="48" spans="2:16" ht="14.25">
      <c r="B48" t="str">
        <f>"1010707"</f>
        <v>1010707</v>
      </c>
      <c r="C48">
        <v>228</v>
      </c>
      <c r="D48">
        <v>0</v>
      </c>
      <c r="E48" t="s">
        <v>30</v>
      </c>
      <c r="F48" s="1">
        <v>3000</v>
      </c>
      <c r="G48">
        <v>0</v>
      </c>
      <c r="H48" s="1">
        <v>2248.62</v>
      </c>
      <c r="I48">
        <v>0</v>
      </c>
      <c r="J48" s="1">
        <v>2248.62</v>
      </c>
      <c r="K48">
        <v>0</v>
      </c>
      <c r="L48" s="1">
        <v>2248.62</v>
      </c>
      <c r="M48">
        <v>0</v>
      </c>
      <c r="N48">
        <v>0</v>
      </c>
      <c r="O48">
        <v>0</v>
      </c>
      <c r="P48" t="s">
        <v>21</v>
      </c>
    </row>
    <row r="49" spans="2:16" ht="14.25">
      <c r="B49" t="str">
        <f>"1010707"</f>
        <v>1010707</v>
      </c>
      <c r="C49">
        <v>228</v>
      </c>
      <c r="D49">
        <v>1</v>
      </c>
      <c r="E49" t="s">
        <v>31</v>
      </c>
      <c r="F49">
        <v>0</v>
      </c>
      <c r="G49">
        <v>0</v>
      </c>
      <c r="H49">
        <v>751.38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 t="s">
        <v>32</v>
      </c>
    </row>
    <row r="50" spans="2:16" ht="14.25">
      <c r="B50" t="str">
        <f>"1010702"</f>
        <v>1010702</v>
      </c>
      <c r="C50">
        <v>244</v>
      </c>
      <c r="D50">
        <v>0</v>
      </c>
      <c r="E50" t="s">
        <v>98</v>
      </c>
      <c r="F50" s="1">
        <v>2039.2</v>
      </c>
      <c r="G50">
        <v>160.8</v>
      </c>
      <c r="H50" s="1">
        <v>2039.2</v>
      </c>
      <c r="I50">
        <v>160.8</v>
      </c>
      <c r="J50" s="1">
        <v>1161.12</v>
      </c>
      <c r="K50">
        <v>160.8</v>
      </c>
      <c r="L50">
        <v>771.94</v>
      </c>
      <c r="M50">
        <v>160.8</v>
      </c>
      <c r="N50">
        <v>590.11</v>
      </c>
      <c r="O50">
        <v>590.11</v>
      </c>
      <c r="P50" t="s">
        <v>74</v>
      </c>
    </row>
    <row r="51" spans="2:16" ht="14.25">
      <c r="B51" t="str">
        <f>"1010503"</f>
        <v>1010503</v>
      </c>
      <c r="C51">
        <v>343</v>
      </c>
      <c r="D51">
        <v>0</v>
      </c>
      <c r="E51" t="s">
        <v>99</v>
      </c>
      <c r="F51" s="1">
        <v>2000</v>
      </c>
      <c r="G51">
        <v>0</v>
      </c>
      <c r="H51" s="1">
        <v>2000</v>
      </c>
      <c r="I51">
        <v>0</v>
      </c>
      <c r="J51" s="1">
        <v>1519.75</v>
      </c>
      <c r="K51">
        <v>0</v>
      </c>
      <c r="L51" s="1">
        <v>1434.93</v>
      </c>
      <c r="M51">
        <v>0</v>
      </c>
      <c r="N51">
        <v>27.37</v>
      </c>
      <c r="O51">
        <v>27.37</v>
      </c>
      <c r="P51" t="s">
        <v>100</v>
      </c>
    </row>
    <row r="52" spans="2:16" ht="14.25">
      <c r="B52" t="str">
        <f>"1010503"</f>
        <v>1010503</v>
      </c>
      <c r="C52">
        <v>345</v>
      </c>
      <c r="D52">
        <v>0</v>
      </c>
      <c r="E52" t="s">
        <v>101</v>
      </c>
      <c r="F52" s="1">
        <v>24600</v>
      </c>
      <c r="G52">
        <v>400</v>
      </c>
      <c r="H52" s="1">
        <v>24600</v>
      </c>
      <c r="I52">
        <v>0</v>
      </c>
      <c r="J52" s="1">
        <v>24479.74</v>
      </c>
      <c r="K52">
        <v>0</v>
      </c>
      <c r="L52" s="1">
        <v>24479.74</v>
      </c>
      <c r="M52">
        <v>0</v>
      </c>
      <c r="N52">
        <v>0</v>
      </c>
      <c r="O52">
        <v>0</v>
      </c>
      <c r="P52" t="s">
        <v>57</v>
      </c>
    </row>
    <row r="53" spans="2:16" ht="14.25">
      <c r="B53" t="str">
        <f>"1010503"</f>
        <v>1010503</v>
      </c>
      <c r="C53">
        <v>345</v>
      </c>
      <c r="D53">
        <v>1</v>
      </c>
      <c r="E53" t="s">
        <v>102</v>
      </c>
      <c r="F53">
        <v>0</v>
      </c>
      <c r="G53">
        <v>0</v>
      </c>
      <c r="H53">
        <v>0</v>
      </c>
      <c r="I53">
        <v>400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 t="s">
        <v>103</v>
      </c>
    </row>
    <row r="54" spans="2:16" ht="14.25">
      <c r="B54" t="str">
        <f>"1010507"</f>
        <v>1010507</v>
      </c>
      <c r="C54">
        <v>356</v>
      </c>
      <c r="D54">
        <v>0</v>
      </c>
      <c r="E54" t="s">
        <v>104</v>
      </c>
      <c r="F54" s="1">
        <v>13000</v>
      </c>
      <c r="G54">
        <v>0</v>
      </c>
      <c r="H54" s="1">
        <v>13000</v>
      </c>
      <c r="I54">
        <v>0</v>
      </c>
      <c r="J54" s="1">
        <v>13000</v>
      </c>
      <c r="K54">
        <v>0</v>
      </c>
      <c r="L54" s="1">
        <v>11118.94</v>
      </c>
      <c r="M54">
        <v>0</v>
      </c>
      <c r="N54">
        <v>585.79</v>
      </c>
      <c r="O54">
        <v>585.79</v>
      </c>
      <c r="P54" t="s">
        <v>105</v>
      </c>
    </row>
    <row r="55" spans="2:16" ht="14.25">
      <c r="B55" t="str">
        <f>"1010403"</f>
        <v>1010403</v>
      </c>
      <c r="C55">
        <v>393</v>
      </c>
      <c r="D55">
        <v>0</v>
      </c>
      <c r="E55" t="s">
        <v>106</v>
      </c>
      <c r="F55" s="1">
        <v>4000</v>
      </c>
      <c r="G55">
        <v>0</v>
      </c>
      <c r="H55" s="1">
        <v>2500</v>
      </c>
      <c r="I55">
        <v>0</v>
      </c>
      <c r="J55" s="1">
        <v>1682.49</v>
      </c>
      <c r="K55">
        <v>0</v>
      </c>
      <c r="L55" s="1">
        <v>1421.82</v>
      </c>
      <c r="M55">
        <v>0</v>
      </c>
      <c r="N55" s="1">
        <v>1037</v>
      </c>
      <c r="O55" s="1">
        <v>1037</v>
      </c>
      <c r="P55" t="s">
        <v>107</v>
      </c>
    </row>
    <row r="56" spans="2:16" ht="14.25">
      <c r="B56" t="str">
        <f>"1010403"</f>
        <v>1010403</v>
      </c>
      <c r="C56">
        <v>394</v>
      </c>
      <c r="D56">
        <v>0</v>
      </c>
      <c r="E56" t="s">
        <v>108</v>
      </c>
      <c r="F56" s="1">
        <v>12200</v>
      </c>
      <c r="G56">
        <v>0</v>
      </c>
      <c r="H56" s="1">
        <v>12200</v>
      </c>
      <c r="I56">
        <v>0</v>
      </c>
      <c r="J56" s="1">
        <v>12200</v>
      </c>
      <c r="K56">
        <v>0</v>
      </c>
      <c r="L56">
        <v>0</v>
      </c>
      <c r="M56">
        <v>0</v>
      </c>
      <c r="N56">
        <v>0</v>
      </c>
      <c r="O56">
        <v>0</v>
      </c>
      <c r="P56" t="s">
        <v>21</v>
      </c>
    </row>
    <row r="57" spans="2:16" ht="14.25">
      <c r="B57" t="str">
        <f>"1030103"</f>
        <v>1030103</v>
      </c>
      <c r="C57">
        <v>518</v>
      </c>
      <c r="D57">
        <v>0</v>
      </c>
      <c r="E57" t="s">
        <v>109</v>
      </c>
      <c r="F57" s="1">
        <v>60000</v>
      </c>
      <c r="G57">
        <v>0</v>
      </c>
      <c r="H57" s="1">
        <v>62500</v>
      </c>
      <c r="I57">
        <v>0</v>
      </c>
      <c r="J57" s="1">
        <v>57000</v>
      </c>
      <c r="K57">
        <v>0</v>
      </c>
      <c r="L57">
        <v>0</v>
      </c>
      <c r="M57">
        <v>0</v>
      </c>
      <c r="N57" s="1">
        <v>46185.99</v>
      </c>
      <c r="O57" s="1">
        <v>46185.99</v>
      </c>
      <c r="P57" t="s">
        <v>110</v>
      </c>
    </row>
    <row r="58" spans="2:16" ht="14.25">
      <c r="B58" t="str">
        <f>"1040105"</f>
        <v>1040105</v>
      </c>
      <c r="C58">
        <v>654</v>
      </c>
      <c r="D58">
        <v>0</v>
      </c>
      <c r="E58" t="s">
        <v>111</v>
      </c>
      <c r="F58" s="1">
        <v>10000</v>
      </c>
      <c r="G58">
        <v>0</v>
      </c>
      <c r="H58" s="1">
        <v>10000</v>
      </c>
      <c r="I58">
        <v>0</v>
      </c>
      <c r="J58" s="1">
        <v>10000</v>
      </c>
      <c r="K58">
        <v>0</v>
      </c>
      <c r="L58" s="1">
        <v>10000</v>
      </c>
      <c r="M58">
        <v>0</v>
      </c>
      <c r="N58">
        <v>0</v>
      </c>
      <c r="O58">
        <v>0</v>
      </c>
      <c r="P58" t="s">
        <v>17</v>
      </c>
    </row>
    <row r="59" spans="2:16" ht="14.25">
      <c r="B59" t="str">
        <f>"1040502"</f>
        <v>1040502</v>
      </c>
      <c r="C59">
        <v>798</v>
      </c>
      <c r="D59">
        <v>0</v>
      </c>
      <c r="E59" t="s">
        <v>112</v>
      </c>
      <c r="F59" s="1">
        <v>1200</v>
      </c>
      <c r="G59">
        <v>0</v>
      </c>
      <c r="H59" s="1">
        <v>1800</v>
      </c>
      <c r="I59">
        <v>0</v>
      </c>
      <c r="J59" s="1">
        <v>1609.7</v>
      </c>
      <c r="K59">
        <v>0</v>
      </c>
      <c r="L59" s="1">
        <v>1510.56</v>
      </c>
      <c r="M59">
        <v>0</v>
      </c>
      <c r="N59">
        <v>301.65</v>
      </c>
      <c r="O59">
        <v>301.65</v>
      </c>
      <c r="P59" t="s">
        <v>113</v>
      </c>
    </row>
    <row r="60" spans="2:16" ht="14.25">
      <c r="B60" t="str">
        <f>"1040505"</f>
        <v>1040505</v>
      </c>
      <c r="C60">
        <v>799</v>
      </c>
      <c r="D60">
        <v>0</v>
      </c>
      <c r="E60" t="s">
        <v>114</v>
      </c>
      <c r="F60" s="1">
        <v>6000</v>
      </c>
      <c r="G60">
        <v>0</v>
      </c>
      <c r="H60" s="1">
        <v>6000</v>
      </c>
      <c r="I60">
        <v>0</v>
      </c>
      <c r="J60" s="1">
        <v>1112.4</v>
      </c>
      <c r="K60">
        <v>0</v>
      </c>
      <c r="L60" s="1">
        <v>1112.4</v>
      </c>
      <c r="M60">
        <v>0</v>
      </c>
      <c r="N60" s="1">
        <v>1278.07</v>
      </c>
      <c r="O60" s="1">
        <v>1278.07</v>
      </c>
      <c r="P60" t="s">
        <v>115</v>
      </c>
    </row>
    <row r="61" spans="2:16" ht="14.25">
      <c r="B61" t="str">
        <f>"1040503"</f>
        <v>1040503</v>
      </c>
      <c r="C61">
        <v>813</v>
      </c>
      <c r="D61">
        <v>0</v>
      </c>
      <c r="E61" t="s">
        <v>116</v>
      </c>
      <c r="F61" s="1">
        <v>1800</v>
      </c>
      <c r="G61">
        <v>0</v>
      </c>
      <c r="H61" s="1">
        <v>1800</v>
      </c>
      <c r="I61">
        <v>0</v>
      </c>
      <c r="J61" s="1">
        <v>1589.9</v>
      </c>
      <c r="K61">
        <v>0</v>
      </c>
      <c r="L61">
        <v>989.9</v>
      </c>
      <c r="M61">
        <v>0</v>
      </c>
      <c r="N61">
        <v>0</v>
      </c>
      <c r="O61">
        <v>0</v>
      </c>
      <c r="P61" t="s">
        <v>17</v>
      </c>
    </row>
    <row r="62" spans="2:16" ht="14.25">
      <c r="B62" t="str">
        <f>"1040506"</f>
        <v>1040506</v>
      </c>
      <c r="C62">
        <v>826</v>
      </c>
      <c r="D62">
        <v>0</v>
      </c>
      <c r="E62" t="s">
        <v>117</v>
      </c>
      <c r="F62" s="1">
        <v>5553</v>
      </c>
      <c r="G62">
        <v>0</v>
      </c>
      <c r="H62" s="1">
        <v>5553</v>
      </c>
      <c r="I62">
        <v>0</v>
      </c>
      <c r="J62" s="1">
        <v>5552.78</v>
      </c>
      <c r="K62">
        <v>0</v>
      </c>
      <c r="L62" s="1">
        <v>5552.78</v>
      </c>
      <c r="M62">
        <v>0</v>
      </c>
      <c r="N62">
        <v>0</v>
      </c>
      <c r="O62">
        <v>0</v>
      </c>
      <c r="P62" t="s">
        <v>74</v>
      </c>
    </row>
    <row r="63" spans="2:16" ht="14.25">
      <c r="B63" t="str">
        <f>"1050102"</f>
        <v>1050102</v>
      </c>
      <c r="C63">
        <v>937</v>
      </c>
      <c r="D63">
        <v>0</v>
      </c>
      <c r="E63" t="s">
        <v>118</v>
      </c>
      <c r="F63" s="1">
        <v>1500</v>
      </c>
      <c r="G63">
        <v>0</v>
      </c>
      <c r="H63" s="1">
        <v>1500</v>
      </c>
      <c r="I63">
        <v>0</v>
      </c>
      <c r="J63">
        <v>432.56</v>
      </c>
      <c r="K63">
        <v>0</v>
      </c>
      <c r="L63">
        <v>403.6</v>
      </c>
      <c r="M63">
        <v>0</v>
      </c>
      <c r="N63">
        <v>0</v>
      </c>
      <c r="O63">
        <v>0</v>
      </c>
      <c r="P63" t="s">
        <v>48</v>
      </c>
    </row>
    <row r="64" spans="2:16" ht="14.25">
      <c r="B64" t="str">
        <f>"1050202"</f>
        <v>1050202</v>
      </c>
      <c r="C64">
        <v>1036</v>
      </c>
      <c r="D64">
        <v>0</v>
      </c>
      <c r="E64" t="s">
        <v>119</v>
      </c>
      <c r="F64">
        <v>100</v>
      </c>
      <c r="G64">
        <v>0</v>
      </c>
      <c r="H64">
        <v>100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 t="s">
        <v>27</v>
      </c>
    </row>
    <row r="65" spans="2:16" ht="14.25">
      <c r="B65" t="str">
        <f>"1050203"</f>
        <v>1050203</v>
      </c>
      <c r="C65">
        <v>1037</v>
      </c>
      <c r="D65">
        <v>0</v>
      </c>
      <c r="E65" t="s">
        <v>120</v>
      </c>
      <c r="F65">
        <v>600</v>
      </c>
      <c r="G65">
        <v>0</v>
      </c>
      <c r="H65">
        <v>600</v>
      </c>
      <c r="I65">
        <v>0</v>
      </c>
      <c r="J65">
        <v>600</v>
      </c>
      <c r="K65">
        <v>0</v>
      </c>
      <c r="L65">
        <v>600</v>
      </c>
      <c r="M65">
        <v>0</v>
      </c>
      <c r="N65">
        <v>0</v>
      </c>
      <c r="O65">
        <v>0</v>
      </c>
      <c r="P65" t="s">
        <v>74</v>
      </c>
    </row>
    <row r="66" spans="2:16" ht="14.25">
      <c r="B66" t="str">
        <f>"1050202"</f>
        <v>1050202</v>
      </c>
      <c r="C66">
        <v>1046</v>
      </c>
      <c r="D66">
        <v>0</v>
      </c>
      <c r="E66" t="s">
        <v>121</v>
      </c>
      <c r="F66">
        <v>300</v>
      </c>
      <c r="G66">
        <v>0</v>
      </c>
      <c r="H66">
        <v>300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 t="s">
        <v>19</v>
      </c>
    </row>
    <row r="67" spans="2:16" ht="14.25">
      <c r="B67" t="str">
        <f>"1050205"</f>
        <v>1050205</v>
      </c>
      <c r="C67">
        <v>1048</v>
      </c>
      <c r="D67">
        <v>0</v>
      </c>
      <c r="E67" t="s">
        <v>122</v>
      </c>
      <c r="F67" s="1">
        <v>1000</v>
      </c>
      <c r="G67">
        <v>0</v>
      </c>
      <c r="H67" s="1">
        <v>1000</v>
      </c>
      <c r="I67">
        <v>0</v>
      </c>
      <c r="J67" s="1">
        <v>1000</v>
      </c>
      <c r="K67">
        <v>0</v>
      </c>
      <c r="L67" s="1">
        <v>1000</v>
      </c>
      <c r="M67">
        <v>0</v>
      </c>
      <c r="N67">
        <v>0</v>
      </c>
      <c r="O67">
        <v>0</v>
      </c>
      <c r="P67" t="s">
        <v>21</v>
      </c>
    </row>
    <row r="68" spans="2:16" ht="14.25">
      <c r="B68" t="str">
        <f>"1050203"</f>
        <v>1050203</v>
      </c>
      <c r="C68">
        <v>1049</v>
      </c>
      <c r="D68">
        <v>0</v>
      </c>
      <c r="E68" t="s">
        <v>123</v>
      </c>
      <c r="F68" s="1">
        <v>6000</v>
      </c>
      <c r="G68">
        <v>0</v>
      </c>
      <c r="H68" s="1">
        <v>7000</v>
      </c>
      <c r="I68">
        <v>0</v>
      </c>
      <c r="J68" s="1">
        <v>5510.14</v>
      </c>
      <c r="K68">
        <v>0</v>
      </c>
      <c r="L68" s="1">
        <v>3994.7</v>
      </c>
      <c r="M68">
        <v>0</v>
      </c>
      <c r="N68" s="1">
        <v>1140.32</v>
      </c>
      <c r="O68" s="1">
        <v>1140.32</v>
      </c>
      <c r="P68" t="s">
        <v>48</v>
      </c>
    </row>
    <row r="69" spans="2:16" ht="14.25">
      <c r="B69" t="str">
        <f>"1010802"</f>
        <v>1010802</v>
      </c>
      <c r="C69">
        <v>1050</v>
      </c>
      <c r="D69">
        <v>0</v>
      </c>
      <c r="E69" t="s">
        <v>124</v>
      </c>
      <c r="F69">
        <v>500</v>
      </c>
      <c r="G69">
        <v>0</v>
      </c>
      <c r="H69">
        <v>500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 t="s">
        <v>32</v>
      </c>
    </row>
    <row r="70" spans="2:16" ht="14.25">
      <c r="B70" t="str">
        <f>"1090202"</f>
        <v>1090202</v>
      </c>
      <c r="C70">
        <v>1080</v>
      </c>
      <c r="D70">
        <v>0</v>
      </c>
      <c r="E70" t="s">
        <v>125</v>
      </c>
      <c r="F70">
        <v>208</v>
      </c>
      <c r="G70">
        <v>0</v>
      </c>
      <c r="H70">
        <v>208</v>
      </c>
      <c r="I70">
        <v>0</v>
      </c>
      <c r="J70">
        <v>207.4</v>
      </c>
      <c r="K70">
        <v>0</v>
      </c>
      <c r="L70">
        <v>207.4</v>
      </c>
      <c r="M70">
        <v>0</v>
      </c>
      <c r="N70">
        <v>0</v>
      </c>
      <c r="O70">
        <v>0</v>
      </c>
      <c r="P70" t="s">
        <v>54</v>
      </c>
    </row>
    <row r="71" spans="2:16" ht="14.25">
      <c r="B71" t="str">
        <f>"1090303"</f>
        <v>1090303</v>
      </c>
      <c r="C71">
        <v>1094</v>
      </c>
      <c r="D71">
        <v>0</v>
      </c>
      <c r="E71" t="s">
        <v>126</v>
      </c>
      <c r="F71">
        <v>850</v>
      </c>
      <c r="G71">
        <v>0</v>
      </c>
      <c r="H71">
        <v>850</v>
      </c>
      <c r="I71">
        <v>0</v>
      </c>
      <c r="J71">
        <v>513.94</v>
      </c>
      <c r="K71">
        <v>0</v>
      </c>
      <c r="L71">
        <v>513.94</v>
      </c>
      <c r="M71">
        <v>0</v>
      </c>
      <c r="N71">
        <v>807.74</v>
      </c>
      <c r="O71">
        <v>807.74</v>
      </c>
      <c r="P71" t="s">
        <v>23</v>
      </c>
    </row>
    <row r="72" spans="2:16" ht="14.25">
      <c r="B72" t="str">
        <f>"1090206"</f>
        <v>1090206</v>
      </c>
      <c r="C72">
        <v>1096</v>
      </c>
      <c r="D72">
        <v>0</v>
      </c>
      <c r="E72" t="s">
        <v>127</v>
      </c>
      <c r="F72" s="1">
        <v>2591</v>
      </c>
      <c r="G72">
        <v>0</v>
      </c>
      <c r="H72" s="1">
        <v>2591</v>
      </c>
      <c r="I72">
        <v>0</v>
      </c>
      <c r="J72" s="1">
        <v>2590.45</v>
      </c>
      <c r="K72">
        <v>0</v>
      </c>
      <c r="L72" s="1">
        <v>2590.45</v>
      </c>
      <c r="M72">
        <v>0</v>
      </c>
      <c r="N72">
        <v>0</v>
      </c>
      <c r="O72">
        <v>0</v>
      </c>
      <c r="P72" t="s">
        <v>23</v>
      </c>
    </row>
    <row r="73" spans="2:16" ht="14.25">
      <c r="B73" t="str">
        <f>"1090603"</f>
        <v>1090603</v>
      </c>
      <c r="C73">
        <v>1373</v>
      </c>
      <c r="D73">
        <v>0</v>
      </c>
      <c r="E73" t="s">
        <v>128</v>
      </c>
      <c r="F73">
        <v>800</v>
      </c>
      <c r="G73">
        <v>0</v>
      </c>
      <c r="H73">
        <v>800</v>
      </c>
      <c r="I73">
        <v>0</v>
      </c>
      <c r="J73">
        <v>0</v>
      </c>
      <c r="K73">
        <v>0</v>
      </c>
      <c r="L73">
        <v>0</v>
      </c>
      <c r="M73">
        <v>0</v>
      </c>
      <c r="N73">
        <v>314.96</v>
      </c>
      <c r="O73">
        <v>314.96</v>
      </c>
      <c r="P73" t="s">
        <v>107</v>
      </c>
    </row>
    <row r="74" spans="2:16" ht="14.25">
      <c r="B74" t="str">
        <f>"1090605"</f>
        <v>1090605</v>
      </c>
      <c r="C74">
        <v>1375</v>
      </c>
      <c r="D74">
        <v>0</v>
      </c>
      <c r="E74" t="s">
        <v>129</v>
      </c>
      <c r="F74" s="1">
        <v>1254</v>
      </c>
      <c r="G74">
        <v>0</v>
      </c>
      <c r="H74" s="1">
        <v>1254</v>
      </c>
      <c r="I74">
        <v>0</v>
      </c>
      <c r="J74" s="1">
        <v>1253.78</v>
      </c>
      <c r="K74">
        <v>0</v>
      </c>
      <c r="L74" s="1">
        <v>1253.78</v>
      </c>
      <c r="M74">
        <v>0</v>
      </c>
      <c r="N74">
        <v>0</v>
      </c>
      <c r="O74">
        <v>0</v>
      </c>
      <c r="P74" t="s">
        <v>52</v>
      </c>
    </row>
    <row r="75" spans="2:16" ht="14.25">
      <c r="B75" t="str">
        <f>"1100501"</f>
        <v>1100501</v>
      </c>
      <c r="C75">
        <v>1390</v>
      </c>
      <c r="D75">
        <v>0</v>
      </c>
      <c r="E75" t="s">
        <v>130</v>
      </c>
      <c r="F75" s="1">
        <v>22000</v>
      </c>
      <c r="G75">
        <v>0</v>
      </c>
      <c r="H75" s="1">
        <v>21500</v>
      </c>
      <c r="I75">
        <v>0</v>
      </c>
      <c r="J75" s="1">
        <v>21255.51</v>
      </c>
      <c r="K75">
        <v>0</v>
      </c>
      <c r="L75" s="1">
        <v>21255.51</v>
      </c>
      <c r="M75">
        <v>0</v>
      </c>
      <c r="N75">
        <v>0</v>
      </c>
      <c r="O75">
        <v>0</v>
      </c>
      <c r="P75" t="s">
        <v>74</v>
      </c>
    </row>
    <row r="76" spans="2:16" ht="14.25">
      <c r="B76" t="str">
        <f>"1100501"</f>
        <v>1100501</v>
      </c>
      <c r="C76">
        <v>1398</v>
      </c>
      <c r="D76">
        <v>0</v>
      </c>
      <c r="E76" t="s">
        <v>131</v>
      </c>
      <c r="F76" s="1">
        <v>6500</v>
      </c>
      <c r="G76">
        <v>0</v>
      </c>
      <c r="H76" s="1">
        <v>6800</v>
      </c>
      <c r="I76">
        <v>0</v>
      </c>
      <c r="J76" s="1">
        <v>6779.17</v>
      </c>
      <c r="K76">
        <v>0</v>
      </c>
      <c r="L76" s="1">
        <v>6779.17</v>
      </c>
      <c r="M76">
        <v>0</v>
      </c>
      <c r="N76">
        <v>0</v>
      </c>
      <c r="O76">
        <v>0</v>
      </c>
      <c r="P76" t="s">
        <v>34</v>
      </c>
    </row>
    <row r="77" spans="2:16" ht="14.25">
      <c r="B77" t="str">
        <f>"1100507"</f>
        <v>1100507</v>
      </c>
      <c r="C77">
        <v>1400</v>
      </c>
      <c r="D77">
        <v>0</v>
      </c>
      <c r="E77" t="s">
        <v>30</v>
      </c>
      <c r="F77" s="1">
        <v>2200</v>
      </c>
      <c r="G77">
        <v>0</v>
      </c>
      <c r="H77" s="1">
        <v>2200</v>
      </c>
      <c r="I77">
        <v>0</v>
      </c>
      <c r="J77" s="1">
        <v>2011.48</v>
      </c>
      <c r="K77">
        <v>0</v>
      </c>
      <c r="L77" s="1">
        <v>2011.48</v>
      </c>
      <c r="M77">
        <v>0</v>
      </c>
      <c r="N77">
        <v>0</v>
      </c>
      <c r="O77">
        <v>0</v>
      </c>
      <c r="P77" t="s">
        <v>21</v>
      </c>
    </row>
    <row r="78" spans="2:16" ht="14.25">
      <c r="B78" t="str">
        <f>"1100503"</f>
        <v>1100503</v>
      </c>
      <c r="C78">
        <v>1415</v>
      </c>
      <c r="D78">
        <v>0</v>
      </c>
      <c r="E78" t="s">
        <v>132</v>
      </c>
      <c r="F78" s="1">
        <v>1000</v>
      </c>
      <c r="G78">
        <v>0</v>
      </c>
      <c r="H78" s="1">
        <v>1000</v>
      </c>
      <c r="I78">
        <v>0</v>
      </c>
      <c r="J78">
        <v>274.58</v>
      </c>
      <c r="K78">
        <v>0</v>
      </c>
      <c r="L78">
        <v>274.58</v>
      </c>
      <c r="M78">
        <v>0</v>
      </c>
      <c r="N78">
        <v>283.84</v>
      </c>
      <c r="O78">
        <v>283.84</v>
      </c>
      <c r="P78" t="s">
        <v>100</v>
      </c>
    </row>
    <row r="79" spans="2:16" ht="14.25">
      <c r="B79" t="str">
        <f>"1100502"</f>
        <v>1100502</v>
      </c>
      <c r="C79">
        <v>1416</v>
      </c>
      <c r="D79">
        <v>0</v>
      </c>
      <c r="E79" t="s">
        <v>133</v>
      </c>
      <c r="F79">
        <v>700</v>
      </c>
      <c r="G79">
        <v>0</v>
      </c>
      <c r="H79">
        <v>700</v>
      </c>
      <c r="I79">
        <v>0</v>
      </c>
      <c r="J79">
        <v>451.45</v>
      </c>
      <c r="K79">
        <v>0</v>
      </c>
      <c r="L79">
        <v>451.45</v>
      </c>
      <c r="M79">
        <v>0</v>
      </c>
      <c r="N79">
        <v>342.94</v>
      </c>
      <c r="O79">
        <v>342.94</v>
      </c>
      <c r="P79" t="s">
        <v>134</v>
      </c>
    </row>
    <row r="80" spans="2:16" ht="14.25">
      <c r="B80" t="str">
        <f>"1100503"</f>
        <v>1100503</v>
      </c>
      <c r="C80">
        <v>1420</v>
      </c>
      <c r="D80">
        <v>0</v>
      </c>
      <c r="E80" t="s">
        <v>135</v>
      </c>
      <c r="F80">
        <v>610</v>
      </c>
      <c r="G80">
        <v>0</v>
      </c>
      <c r="H80">
        <v>915</v>
      </c>
      <c r="I80">
        <v>0</v>
      </c>
      <c r="J80">
        <v>915</v>
      </c>
      <c r="K80">
        <v>0</v>
      </c>
      <c r="L80">
        <v>915</v>
      </c>
      <c r="M80">
        <v>0</v>
      </c>
      <c r="N80">
        <v>610</v>
      </c>
      <c r="O80">
        <v>610</v>
      </c>
      <c r="P80" t="s">
        <v>17</v>
      </c>
    </row>
    <row r="81" spans="2:16" ht="14.25">
      <c r="B81" t="str">
        <f>"1100502"</f>
        <v>1100502</v>
      </c>
      <c r="C81">
        <v>1422</v>
      </c>
      <c r="D81">
        <v>0</v>
      </c>
      <c r="E81" t="s">
        <v>136</v>
      </c>
      <c r="F81" s="1">
        <v>6500</v>
      </c>
      <c r="G81">
        <v>0</v>
      </c>
      <c r="H81" s="1">
        <v>6500</v>
      </c>
      <c r="I81">
        <v>0</v>
      </c>
      <c r="J81" s="1">
        <v>5289.15</v>
      </c>
      <c r="K81">
        <v>0</v>
      </c>
      <c r="L81" s="1">
        <v>4767.16</v>
      </c>
      <c r="M81">
        <v>0</v>
      </c>
      <c r="N81">
        <v>994.44</v>
      </c>
      <c r="O81">
        <v>994.44</v>
      </c>
      <c r="P81" t="s">
        <v>100</v>
      </c>
    </row>
    <row r="82" spans="2:16" ht="14.25">
      <c r="B82" t="str">
        <f>"1100506"</f>
        <v>1100506</v>
      </c>
      <c r="C82">
        <v>1434</v>
      </c>
      <c r="D82">
        <v>0</v>
      </c>
      <c r="E82" t="s">
        <v>117</v>
      </c>
      <c r="F82" s="1">
        <v>3490</v>
      </c>
      <c r="G82">
        <v>0</v>
      </c>
      <c r="H82" s="1">
        <v>3490</v>
      </c>
      <c r="I82">
        <v>0</v>
      </c>
      <c r="J82" s="1">
        <v>3489.14</v>
      </c>
      <c r="K82">
        <v>0</v>
      </c>
      <c r="L82" s="1">
        <v>3489.14</v>
      </c>
      <c r="M82">
        <v>0</v>
      </c>
      <c r="N82">
        <v>0</v>
      </c>
      <c r="O82">
        <v>0</v>
      </c>
      <c r="P82" t="s">
        <v>74</v>
      </c>
    </row>
    <row r="83" spans="2:16" ht="14.25">
      <c r="B83" t="str">
        <f>"1090406"</f>
        <v>1090406</v>
      </c>
      <c r="C83">
        <v>1486</v>
      </c>
      <c r="D83">
        <v>0</v>
      </c>
      <c r="E83" t="s">
        <v>117</v>
      </c>
      <c r="F83">
        <v>207</v>
      </c>
      <c r="G83">
        <v>0</v>
      </c>
      <c r="H83">
        <v>207</v>
      </c>
      <c r="I83">
        <v>0</v>
      </c>
      <c r="J83">
        <v>206.77</v>
      </c>
      <c r="K83">
        <v>0</v>
      </c>
      <c r="L83">
        <v>206.77</v>
      </c>
      <c r="M83">
        <v>0</v>
      </c>
      <c r="N83">
        <v>0</v>
      </c>
      <c r="O83">
        <v>0</v>
      </c>
      <c r="P83" t="s">
        <v>74</v>
      </c>
    </row>
    <row r="84" spans="2:16" ht="14.25">
      <c r="B84" t="str">
        <f>"1090406"</f>
        <v>1090406</v>
      </c>
      <c r="C84">
        <v>1538</v>
      </c>
      <c r="D84">
        <v>0</v>
      </c>
      <c r="E84" t="s">
        <v>117</v>
      </c>
      <c r="F84" s="1">
        <v>2601</v>
      </c>
      <c r="G84">
        <v>0</v>
      </c>
      <c r="H84" s="1">
        <v>2601</v>
      </c>
      <c r="I84">
        <v>0</v>
      </c>
      <c r="J84" s="1">
        <v>2600.84</v>
      </c>
      <c r="K84">
        <v>0</v>
      </c>
      <c r="L84" s="1">
        <v>2600.84</v>
      </c>
      <c r="M84">
        <v>0</v>
      </c>
      <c r="N84">
        <v>0</v>
      </c>
      <c r="O84">
        <v>0</v>
      </c>
      <c r="P84" t="s">
        <v>74</v>
      </c>
    </row>
    <row r="85" spans="2:16" ht="14.25">
      <c r="B85" t="str">
        <f>"1090505"</f>
        <v>1090505</v>
      </c>
      <c r="C85">
        <v>1581</v>
      </c>
      <c r="D85">
        <v>0</v>
      </c>
      <c r="E85" t="s">
        <v>137</v>
      </c>
      <c r="F85" s="1">
        <v>9600</v>
      </c>
      <c r="G85">
        <v>0</v>
      </c>
      <c r="H85" s="1">
        <v>9600</v>
      </c>
      <c r="I85">
        <v>0</v>
      </c>
      <c r="J85" s="1">
        <v>9533.31</v>
      </c>
      <c r="K85">
        <v>0</v>
      </c>
      <c r="L85">
        <v>0</v>
      </c>
      <c r="M85">
        <v>0</v>
      </c>
      <c r="N85" s="1">
        <v>2928</v>
      </c>
      <c r="O85" s="1">
        <v>2928</v>
      </c>
      <c r="P85" t="s">
        <v>138</v>
      </c>
    </row>
    <row r="86" spans="2:16" ht="14.25">
      <c r="B86" t="str">
        <f>"1090503"</f>
        <v>1090503</v>
      </c>
      <c r="C86">
        <v>1583</v>
      </c>
      <c r="D86">
        <v>0</v>
      </c>
      <c r="E86" t="s">
        <v>139</v>
      </c>
      <c r="F86" s="1">
        <v>162000</v>
      </c>
      <c r="G86">
        <v>0</v>
      </c>
      <c r="H86" s="1">
        <v>155570.01</v>
      </c>
      <c r="I86">
        <v>0</v>
      </c>
      <c r="J86" s="1">
        <v>146622.98</v>
      </c>
      <c r="K86">
        <v>0</v>
      </c>
      <c r="L86" s="1">
        <v>94341.84</v>
      </c>
      <c r="M86">
        <v>0</v>
      </c>
      <c r="N86" s="1">
        <v>23585.46</v>
      </c>
      <c r="O86" s="1">
        <v>23585.46</v>
      </c>
      <c r="P86" t="s">
        <v>140</v>
      </c>
    </row>
    <row r="87" spans="2:16" ht="14.25">
      <c r="B87" t="str">
        <f>"1090503"</f>
        <v>1090503</v>
      </c>
      <c r="C87">
        <v>1583</v>
      </c>
      <c r="D87">
        <v>1</v>
      </c>
      <c r="E87" t="s">
        <v>141</v>
      </c>
      <c r="F87">
        <v>0</v>
      </c>
      <c r="G87">
        <v>0</v>
      </c>
      <c r="H87" s="1">
        <v>3512.99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 t="s">
        <v>142</v>
      </c>
    </row>
    <row r="88" spans="2:16" ht="14.25">
      <c r="B88" t="str">
        <f>"1090405"</f>
        <v>1090405</v>
      </c>
      <c r="C88">
        <v>1585</v>
      </c>
      <c r="D88">
        <v>0</v>
      </c>
      <c r="E88" t="s">
        <v>143</v>
      </c>
      <c r="F88">
        <v>459</v>
      </c>
      <c r="G88">
        <v>0</v>
      </c>
      <c r="H88">
        <v>459</v>
      </c>
      <c r="I88">
        <v>0</v>
      </c>
      <c r="J88">
        <v>459</v>
      </c>
      <c r="K88">
        <v>0</v>
      </c>
      <c r="L88">
        <v>459</v>
      </c>
      <c r="M88">
        <v>0</v>
      </c>
      <c r="N88">
        <v>0</v>
      </c>
      <c r="O88">
        <v>0</v>
      </c>
      <c r="P88" t="s">
        <v>140</v>
      </c>
    </row>
    <row r="89" spans="2:16" ht="14.25">
      <c r="B89" t="str">
        <f>"1100105"</f>
        <v>1100105</v>
      </c>
      <c r="C89">
        <v>1676</v>
      </c>
      <c r="D89">
        <v>0</v>
      </c>
      <c r="E89" t="s">
        <v>144</v>
      </c>
      <c r="F89">
        <v>150</v>
      </c>
      <c r="G89">
        <v>0</v>
      </c>
      <c r="H89">
        <v>150</v>
      </c>
      <c r="I89">
        <v>0</v>
      </c>
      <c r="J89">
        <v>90.24</v>
      </c>
      <c r="K89">
        <v>0</v>
      </c>
      <c r="L89">
        <v>90.24</v>
      </c>
      <c r="M89">
        <v>0</v>
      </c>
      <c r="N89">
        <v>0</v>
      </c>
      <c r="O89">
        <v>0</v>
      </c>
      <c r="P89" t="s">
        <v>110</v>
      </c>
    </row>
    <row r="90" spans="2:16" ht="14.25">
      <c r="B90" t="str">
        <f>"1100405"</f>
        <v>1100405</v>
      </c>
      <c r="C90">
        <v>1677</v>
      </c>
      <c r="D90">
        <v>0</v>
      </c>
      <c r="E90" t="s">
        <v>145</v>
      </c>
      <c r="F90">
        <v>100</v>
      </c>
      <c r="G90">
        <v>0</v>
      </c>
      <c r="H90">
        <v>100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 t="s">
        <v>63</v>
      </c>
    </row>
    <row r="91" spans="2:16" ht="14.25">
      <c r="B91" t="str">
        <f>"1090602"</f>
        <v>1090602</v>
      </c>
      <c r="C91">
        <v>1730</v>
      </c>
      <c r="D91">
        <v>0</v>
      </c>
      <c r="E91" t="s">
        <v>146</v>
      </c>
      <c r="F91">
        <v>800</v>
      </c>
      <c r="G91">
        <v>0</v>
      </c>
      <c r="H91">
        <v>800</v>
      </c>
      <c r="I91">
        <v>0</v>
      </c>
      <c r="J91">
        <v>799.45</v>
      </c>
      <c r="K91">
        <v>0</v>
      </c>
      <c r="L91">
        <v>769.45</v>
      </c>
      <c r="M91">
        <v>0</v>
      </c>
      <c r="N91">
        <v>39</v>
      </c>
      <c r="O91">
        <v>39</v>
      </c>
      <c r="P91" t="s">
        <v>81</v>
      </c>
    </row>
    <row r="92" spans="2:16" ht="14.25">
      <c r="B92" t="str">
        <f>"1090603"</f>
        <v>1090603</v>
      </c>
      <c r="C92">
        <v>1731</v>
      </c>
      <c r="D92">
        <v>0</v>
      </c>
      <c r="E92" t="s">
        <v>147</v>
      </c>
      <c r="F92" s="1">
        <v>4000</v>
      </c>
      <c r="G92">
        <v>0</v>
      </c>
      <c r="H92" s="1">
        <v>4000</v>
      </c>
      <c r="I92">
        <v>0</v>
      </c>
      <c r="J92" s="1">
        <v>3907.7</v>
      </c>
      <c r="K92">
        <v>0</v>
      </c>
      <c r="L92" s="1">
        <v>2850.26</v>
      </c>
      <c r="M92">
        <v>0</v>
      </c>
      <c r="N92">
        <v>350.22</v>
      </c>
      <c r="O92">
        <v>350.22</v>
      </c>
      <c r="P92" t="s">
        <v>27</v>
      </c>
    </row>
    <row r="93" spans="2:16" ht="14.25">
      <c r="B93" t="str">
        <f>"1060202"</f>
        <v>1060202</v>
      </c>
      <c r="C93">
        <v>1784</v>
      </c>
      <c r="D93">
        <v>0</v>
      </c>
      <c r="E93" t="s">
        <v>148</v>
      </c>
      <c r="F93">
        <v>100</v>
      </c>
      <c r="G93">
        <v>0</v>
      </c>
      <c r="H93">
        <v>100</v>
      </c>
      <c r="I93">
        <v>0</v>
      </c>
      <c r="J93">
        <v>87.15</v>
      </c>
      <c r="K93">
        <v>0</v>
      </c>
      <c r="L93">
        <v>87.15</v>
      </c>
      <c r="M93">
        <v>0</v>
      </c>
      <c r="N93">
        <v>0</v>
      </c>
      <c r="O93">
        <v>0</v>
      </c>
      <c r="P93" t="s">
        <v>105</v>
      </c>
    </row>
    <row r="94" spans="2:16" ht="14.25">
      <c r="B94" t="str">
        <f>"1060203"</f>
        <v>1060203</v>
      </c>
      <c r="C94">
        <v>1785</v>
      </c>
      <c r="D94">
        <v>0</v>
      </c>
      <c r="E94" t="s">
        <v>149</v>
      </c>
      <c r="F94" s="1">
        <v>19000</v>
      </c>
      <c r="G94">
        <v>0</v>
      </c>
      <c r="H94" s="1">
        <v>19000</v>
      </c>
      <c r="I94">
        <v>0</v>
      </c>
      <c r="J94" s="1">
        <v>11725</v>
      </c>
      <c r="K94">
        <v>0</v>
      </c>
      <c r="L94" s="1">
        <v>9111.48</v>
      </c>
      <c r="M94">
        <v>0</v>
      </c>
      <c r="N94" s="1">
        <v>3893.56</v>
      </c>
      <c r="O94" s="1">
        <v>3893.56</v>
      </c>
      <c r="P94" t="s">
        <v>150</v>
      </c>
    </row>
    <row r="95" spans="2:16" ht="14.25">
      <c r="B95" t="str">
        <f>"1060206"</f>
        <v>1060206</v>
      </c>
      <c r="C95">
        <v>1796</v>
      </c>
      <c r="D95">
        <v>0</v>
      </c>
      <c r="E95" t="s">
        <v>151</v>
      </c>
      <c r="F95" s="1">
        <v>8632</v>
      </c>
      <c r="G95">
        <v>0</v>
      </c>
      <c r="H95" s="1">
        <v>8632</v>
      </c>
      <c r="I95">
        <v>0</v>
      </c>
      <c r="J95" s="1">
        <v>8631.32</v>
      </c>
      <c r="K95">
        <v>0</v>
      </c>
      <c r="L95" s="1">
        <v>8631.32</v>
      </c>
      <c r="M95">
        <v>0</v>
      </c>
      <c r="N95">
        <v>0</v>
      </c>
      <c r="O95">
        <v>0</v>
      </c>
      <c r="P95" t="s">
        <v>97</v>
      </c>
    </row>
    <row r="96" spans="2:16" ht="14.25">
      <c r="B96" t="str">
        <f>"1100405"</f>
        <v>1100405</v>
      </c>
      <c r="C96">
        <v>1870</v>
      </c>
      <c r="D96">
        <v>0</v>
      </c>
      <c r="E96" t="s">
        <v>152</v>
      </c>
      <c r="F96" s="1">
        <v>4000</v>
      </c>
      <c r="G96">
        <v>0</v>
      </c>
      <c r="H96" s="1">
        <v>4000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 t="s">
        <v>21</v>
      </c>
    </row>
    <row r="97" spans="2:16" ht="14.25">
      <c r="B97" t="str">
        <f>"1100405"</f>
        <v>1100405</v>
      </c>
      <c r="C97">
        <v>1873</v>
      </c>
      <c r="D97">
        <v>0</v>
      </c>
      <c r="E97" t="s">
        <v>153</v>
      </c>
      <c r="F97" s="1">
        <v>1470</v>
      </c>
      <c r="G97">
        <v>0</v>
      </c>
      <c r="H97" s="1">
        <v>1470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 t="s">
        <v>154</v>
      </c>
    </row>
    <row r="98" spans="2:16" ht="14.25">
      <c r="B98" t="str">
        <f>"1100405"</f>
        <v>1100405</v>
      </c>
      <c r="C98">
        <v>1874</v>
      </c>
      <c r="D98">
        <v>0</v>
      </c>
      <c r="E98" t="s">
        <v>155</v>
      </c>
      <c r="F98">
        <v>50</v>
      </c>
      <c r="G98">
        <v>0</v>
      </c>
      <c r="H98">
        <v>50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 t="s">
        <v>113</v>
      </c>
    </row>
    <row r="99" spans="2:16" ht="14.25">
      <c r="B99" t="str">
        <f>"1100403"</f>
        <v>1100403</v>
      </c>
      <c r="C99">
        <v>1875</v>
      </c>
      <c r="D99">
        <v>0</v>
      </c>
      <c r="E99" t="s">
        <v>156</v>
      </c>
      <c r="F99" s="1">
        <v>12100</v>
      </c>
      <c r="G99">
        <v>0</v>
      </c>
      <c r="H99" s="1">
        <v>12400</v>
      </c>
      <c r="I99">
        <v>0</v>
      </c>
      <c r="J99" s="1">
        <v>12024.45</v>
      </c>
      <c r="K99">
        <v>0</v>
      </c>
      <c r="L99" s="1">
        <v>9179.16</v>
      </c>
      <c r="M99">
        <v>0</v>
      </c>
      <c r="N99">
        <v>835.03</v>
      </c>
      <c r="O99">
        <v>835.03</v>
      </c>
      <c r="P99" t="s">
        <v>157</v>
      </c>
    </row>
    <row r="100" spans="2:16" ht="14.25">
      <c r="B100" t="str">
        <f>"1100402"</f>
        <v>1100402</v>
      </c>
      <c r="C100">
        <v>1876</v>
      </c>
      <c r="D100">
        <v>0</v>
      </c>
      <c r="E100" t="s">
        <v>158</v>
      </c>
      <c r="F100">
        <v>200</v>
      </c>
      <c r="G100">
        <v>0</v>
      </c>
      <c r="H100">
        <v>200</v>
      </c>
      <c r="I100">
        <v>0</v>
      </c>
      <c r="J100">
        <v>84.44</v>
      </c>
      <c r="K100">
        <v>0</v>
      </c>
      <c r="L100">
        <v>84.44</v>
      </c>
      <c r="M100">
        <v>0</v>
      </c>
      <c r="N100">
        <v>45.53</v>
      </c>
      <c r="O100">
        <v>45.53</v>
      </c>
      <c r="P100" t="s">
        <v>107</v>
      </c>
    </row>
    <row r="101" spans="2:16" ht="14.25">
      <c r="B101" t="str">
        <f>"1100405"</f>
        <v>1100405</v>
      </c>
      <c r="C101">
        <v>1877</v>
      </c>
      <c r="D101">
        <v>0</v>
      </c>
      <c r="E101" t="s">
        <v>159</v>
      </c>
      <c r="F101" s="1">
        <v>2600</v>
      </c>
      <c r="G101">
        <v>0</v>
      </c>
      <c r="H101" s="1">
        <v>3000</v>
      </c>
      <c r="I101">
        <v>0</v>
      </c>
      <c r="J101" s="1">
        <v>2984</v>
      </c>
      <c r="K101">
        <v>0</v>
      </c>
      <c r="L101" s="1">
        <v>2984</v>
      </c>
      <c r="M101">
        <v>0</v>
      </c>
      <c r="N101" s="1">
        <v>1300</v>
      </c>
      <c r="O101" s="1">
        <v>1300</v>
      </c>
      <c r="P101" t="s">
        <v>74</v>
      </c>
    </row>
    <row r="102" spans="2:16" ht="14.25">
      <c r="B102" t="str">
        <f>"1100403"</f>
        <v>1100403</v>
      </c>
      <c r="C102">
        <v>1879</v>
      </c>
      <c r="D102">
        <v>0</v>
      </c>
      <c r="E102" t="s">
        <v>160</v>
      </c>
      <c r="F102" s="1">
        <v>17000</v>
      </c>
      <c r="G102">
        <v>0</v>
      </c>
      <c r="H102" s="1">
        <v>17000</v>
      </c>
      <c r="I102">
        <v>0</v>
      </c>
      <c r="J102" s="1">
        <v>15325.8</v>
      </c>
      <c r="K102">
        <v>0</v>
      </c>
      <c r="L102" s="1">
        <v>11288.86</v>
      </c>
      <c r="M102">
        <v>0</v>
      </c>
      <c r="N102" s="1">
        <v>1278.41</v>
      </c>
      <c r="O102" s="1">
        <v>1278.41</v>
      </c>
      <c r="P102" t="s">
        <v>134</v>
      </c>
    </row>
    <row r="103" spans="2:16" ht="14.25">
      <c r="B103" t="str">
        <f>"1100405"</f>
        <v>1100405</v>
      </c>
      <c r="C103">
        <v>1907</v>
      </c>
      <c r="D103">
        <v>0</v>
      </c>
      <c r="E103" t="s">
        <v>161</v>
      </c>
      <c r="F103" s="1">
        <v>150000</v>
      </c>
      <c r="G103">
        <v>0</v>
      </c>
      <c r="H103" s="1">
        <v>150000</v>
      </c>
      <c r="I103">
        <v>0</v>
      </c>
      <c r="J103" s="1">
        <v>69755</v>
      </c>
      <c r="K103">
        <v>0</v>
      </c>
      <c r="L103" s="1">
        <v>69755</v>
      </c>
      <c r="M103">
        <v>0</v>
      </c>
      <c r="N103" s="1">
        <v>5005</v>
      </c>
      <c r="O103" s="1">
        <v>5005</v>
      </c>
      <c r="P103" t="s">
        <v>100</v>
      </c>
    </row>
    <row r="104" spans="2:16" ht="14.25">
      <c r="B104" t="str">
        <f>"1100205"</f>
        <v>1100205</v>
      </c>
      <c r="C104">
        <v>1908</v>
      </c>
      <c r="D104">
        <v>0</v>
      </c>
      <c r="E104" t="s">
        <v>162</v>
      </c>
      <c r="F104" s="1">
        <v>5000</v>
      </c>
      <c r="G104">
        <v>0</v>
      </c>
      <c r="H104" s="1">
        <v>5000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 t="s">
        <v>27</v>
      </c>
    </row>
    <row r="105" spans="2:16" ht="14.25">
      <c r="B105" t="str">
        <f>"1100405"</f>
        <v>1100405</v>
      </c>
      <c r="C105">
        <v>1915</v>
      </c>
      <c r="D105">
        <v>0</v>
      </c>
      <c r="E105" t="s">
        <v>163</v>
      </c>
      <c r="F105" s="1">
        <v>7000</v>
      </c>
      <c r="G105">
        <v>0</v>
      </c>
      <c r="H105" s="1">
        <v>7000</v>
      </c>
      <c r="I105">
        <v>0</v>
      </c>
      <c r="J105" s="1">
        <v>3428.83</v>
      </c>
      <c r="K105">
        <v>0</v>
      </c>
      <c r="L105" s="1">
        <v>3428.83</v>
      </c>
      <c r="M105">
        <v>0</v>
      </c>
      <c r="N105" s="1">
        <v>1701.32</v>
      </c>
      <c r="O105" s="1">
        <v>1701.32</v>
      </c>
      <c r="P105" t="s">
        <v>164</v>
      </c>
    </row>
    <row r="106" spans="2:16" ht="14.25">
      <c r="B106" t="str">
        <f>"1100405"</f>
        <v>1100405</v>
      </c>
      <c r="C106">
        <v>1946</v>
      </c>
      <c r="D106">
        <v>0</v>
      </c>
      <c r="E106" t="s">
        <v>165</v>
      </c>
      <c r="F106" s="1">
        <v>33000</v>
      </c>
      <c r="G106">
        <v>0</v>
      </c>
      <c r="H106" s="1">
        <v>34700</v>
      </c>
      <c r="I106">
        <v>0</v>
      </c>
      <c r="J106" s="1">
        <v>34699.78</v>
      </c>
      <c r="K106">
        <v>0</v>
      </c>
      <c r="L106" s="1">
        <v>15917.39</v>
      </c>
      <c r="M106">
        <v>0</v>
      </c>
      <c r="N106" s="1">
        <v>8234.71</v>
      </c>
      <c r="O106" s="1">
        <v>8234.71</v>
      </c>
      <c r="P106" t="s">
        <v>100</v>
      </c>
    </row>
    <row r="107" spans="2:16" ht="14.25">
      <c r="B107" t="str">
        <f>"1080101"</f>
        <v>1080101</v>
      </c>
      <c r="C107">
        <v>1970</v>
      </c>
      <c r="D107">
        <v>0</v>
      </c>
      <c r="E107" t="s">
        <v>166</v>
      </c>
      <c r="F107" s="1">
        <v>32500</v>
      </c>
      <c r="G107">
        <v>0</v>
      </c>
      <c r="H107" s="1">
        <v>32000</v>
      </c>
      <c r="I107">
        <v>0</v>
      </c>
      <c r="J107" s="1">
        <v>31750.28</v>
      </c>
      <c r="K107">
        <v>0</v>
      </c>
      <c r="L107" s="1">
        <v>31750.28</v>
      </c>
      <c r="M107">
        <v>0</v>
      </c>
      <c r="N107">
        <v>0</v>
      </c>
      <c r="O107">
        <v>0</v>
      </c>
      <c r="P107" t="s">
        <v>27</v>
      </c>
    </row>
    <row r="108" spans="2:16" ht="14.25">
      <c r="B108" t="str">
        <f>"1080101"</f>
        <v>1080101</v>
      </c>
      <c r="C108">
        <v>1980</v>
      </c>
      <c r="D108">
        <v>0</v>
      </c>
      <c r="E108" t="s">
        <v>167</v>
      </c>
      <c r="F108" s="1">
        <v>10000</v>
      </c>
      <c r="G108">
        <v>0</v>
      </c>
      <c r="H108" s="1">
        <v>9730.86</v>
      </c>
      <c r="I108">
        <v>0</v>
      </c>
      <c r="J108" s="1">
        <v>9730.86</v>
      </c>
      <c r="K108">
        <v>0</v>
      </c>
      <c r="L108" s="1">
        <v>9730.86</v>
      </c>
      <c r="M108">
        <v>0</v>
      </c>
      <c r="N108">
        <v>0</v>
      </c>
      <c r="O108">
        <v>0</v>
      </c>
      <c r="P108" t="s">
        <v>36</v>
      </c>
    </row>
    <row r="109" spans="2:16" ht="14.25">
      <c r="B109" t="str">
        <f>"1080101"</f>
        <v>1080101</v>
      </c>
      <c r="C109">
        <v>1980</v>
      </c>
      <c r="D109">
        <v>1</v>
      </c>
      <c r="E109" t="s">
        <v>168</v>
      </c>
      <c r="F109">
        <v>0</v>
      </c>
      <c r="G109">
        <v>0</v>
      </c>
      <c r="H109">
        <v>269.14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 t="s">
        <v>169</v>
      </c>
    </row>
    <row r="110" spans="2:16" ht="14.25">
      <c r="B110" t="str">
        <f>"1080107"</f>
        <v>1080107</v>
      </c>
      <c r="C110">
        <v>1985</v>
      </c>
      <c r="D110">
        <v>0</v>
      </c>
      <c r="E110" t="s">
        <v>30</v>
      </c>
      <c r="F110" s="1">
        <v>3000</v>
      </c>
      <c r="G110">
        <v>0</v>
      </c>
      <c r="H110" s="1">
        <v>3000</v>
      </c>
      <c r="I110">
        <v>0</v>
      </c>
      <c r="J110" s="1">
        <v>2832.48</v>
      </c>
      <c r="K110">
        <v>0</v>
      </c>
      <c r="L110" s="1">
        <v>2832.48</v>
      </c>
      <c r="M110">
        <v>0</v>
      </c>
      <c r="N110">
        <v>0</v>
      </c>
      <c r="O110">
        <v>0</v>
      </c>
      <c r="P110" t="s">
        <v>21</v>
      </c>
    </row>
    <row r="111" spans="2:16" ht="14.25">
      <c r="B111" t="str">
        <f>"1080102"</f>
        <v>1080102</v>
      </c>
      <c r="C111">
        <v>2000</v>
      </c>
      <c r="D111">
        <v>0</v>
      </c>
      <c r="E111" t="s">
        <v>170</v>
      </c>
      <c r="F111" s="1">
        <v>9000</v>
      </c>
      <c r="G111">
        <v>0</v>
      </c>
      <c r="H111" s="1">
        <v>14000</v>
      </c>
      <c r="I111">
        <v>0</v>
      </c>
      <c r="J111" s="1">
        <v>14000</v>
      </c>
      <c r="K111">
        <v>0</v>
      </c>
      <c r="L111" s="1">
        <v>8824.51</v>
      </c>
      <c r="M111">
        <v>0</v>
      </c>
      <c r="N111">
        <v>492.15</v>
      </c>
      <c r="O111">
        <v>492.15</v>
      </c>
      <c r="P111" t="s">
        <v>25</v>
      </c>
    </row>
    <row r="112" spans="2:16" ht="14.25">
      <c r="B112" t="str">
        <f>"1080103"</f>
        <v>1080103</v>
      </c>
      <c r="C112">
        <v>2007</v>
      </c>
      <c r="D112">
        <v>0</v>
      </c>
      <c r="E112" t="s">
        <v>171</v>
      </c>
      <c r="F112" s="1">
        <v>6000</v>
      </c>
      <c r="G112">
        <v>0</v>
      </c>
      <c r="H112" s="1">
        <v>6000</v>
      </c>
      <c r="I112">
        <v>0</v>
      </c>
      <c r="J112" s="1">
        <v>3952.8</v>
      </c>
      <c r="K112">
        <v>0</v>
      </c>
      <c r="L112" s="1">
        <v>3952.8</v>
      </c>
      <c r="M112">
        <v>0</v>
      </c>
      <c r="N112">
        <v>0</v>
      </c>
      <c r="O112">
        <v>0</v>
      </c>
      <c r="P112" t="s">
        <v>63</v>
      </c>
    </row>
    <row r="113" spans="2:16" ht="14.25">
      <c r="B113" t="str">
        <f>"1080102"</f>
        <v>1080102</v>
      </c>
      <c r="C113">
        <v>2008</v>
      </c>
      <c r="D113">
        <v>0</v>
      </c>
      <c r="E113" t="s">
        <v>172</v>
      </c>
      <c r="F113" s="1">
        <v>2000</v>
      </c>
      <c r="G113">
        <v>0</v>
      </c>
      <c r="H113" s="1">
        <v>2000</v>
      </c>
      <c r="I113">
        <v>0</v>
      </c>
      <c r="J113" s="1">
        <v>1405.51</v>
      </c>
      <c r="K113">
        <v>0</v>
      </c>
      <c r="L113" s="1">
        <v>1290.22</v>
      </c>
      <c r="M113">
        <v>0</v>
      </c>
      <c r="N113">
        <v>754.1</v>
      </c>
      <c r="O113">
        <v>754.1</v>
      </c>
      <c r="P113" t="s">
        <v>57</v>
      </c>
    </row>
    <row r="114" spans="2:16" ht="14.25">
      <c r="B114" t="str">
        <f>"1080102"</f>
        <v>1080102</v>
      </c>
      <c r="C114">
        <v>2009</v>
      </c>
      <c r="D114">
        <v>0</v>
      </c>
      <c r="E114" t="s">
        <v>173</v>
      </c>
      <c r="F114" s="1">
        <v>1500</v>
      </c>
      <c r="G114">
        <v>0</v>
      </c>
      <c r="H114" s="1">
        <v>1500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 t="s">
        <v>107</v>
      </c>
    </row>
    <row r="115" spans="2:16" ht="14.25">
      <c r="B115" t="str">
        <f>"1080102"</f>
        <v>1080102</v>
      </c>
      <c r="C115">
        <v>2010</v>
      </c>
      <c r="D115">
        <v>0</v>
      </c>
      <c r="E115" t="s">
        <v>174</v>
      </c>
      <c r="F115">
        <v>500</v>
      </c>
      <c r="G115">
        <v>0</v>
      </c>
      <c r="H115">
        <v>500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 t="s">
        <v>52</v>
      </c>
    </row>
    <row r="116" spans="2:16" ht="14.25">
      <c r="B116" t="str">
        <f>"1080203"</f>
        <v>1080203</v>
      </c>
      <c r="C116">
        <v>2011</v>
      </c>
      <c r="D116">
        <v>0</v>
      </c>
      <c r="E116" t="s">
        <v>175</v>
      </c>
      <c r="F116" s="1">
        <v>101000</v>
      </c>
      <c r="G116">
        <v>0</v>
      </c>
      <c r="H116" s="1">
        <v>101000</v>
      </c>
      <c r="I116">
        <v>0</v>
      </c>
      <c r="J116" s="1">
        <v>100907.71</v>
      </c>
      <c r="K116">
        <v>0</v>
      </c>
      <c r="L116" s="1">
        <v>49676.76</v>
      </c>
      <c r="M116">
        <v>0</v>
      </c>
      <c r="N116" s="1">
        <v>26344.96</v>
      </c>
      <c r="O116" s="1">
        <v>26344.96</v>
      </c>
      <c r="P116" t="s">
        <v>23</v>
      </c>
    </row>
    <row r="117" spans="2:16" ht="14.25">
      <c r="B117" t="str">
        <f>"1080203"</f>
        <v>1080203</v>
      </c>
      <c r="C117">
        <v>2012</v>
      </c>
      <c r="D117">
        <v>0</v>
      </c>
      <c r="E117" t="s">
        <v>176</v>
      </c>
      <c r="F117" s="1">
        <v>1000</v>
      </c>
      <c r="G117">
        <v>0</v>
      </c>
      <c r="H117" s="1">
        <v>1000</v>
      </c>
      <c r="I117">
        <v>0</v>
      </c>
      <c r="J117">
        <v>538.45</v>
      </c>
      <c r="K117">
        <v>0</v>
      </c>
      <c r="L117">
        <v>498.6</v>
      </c>
      <c r="M117">
        <v>0</v>
      </c>
      <c r="N117">
        <v>0</v>
      </c>
      <c r="O117">
        <v>0</v>
      </c>
      <c r="P117" t="s">
        <v>138</v>
      </c>
    </row>
    <row r="118" spans="2:16" ht="14.25">
      <c r="B118" t="str">
        <f>"1080106"</f>
        <v>1080106</v>
      </c>
      <c r="C118">
        <v>2026</v>
      </c>
      <c r="D118">
        <v>0</v>
      </c>
      <c r="E118" t="s">
        <v>117</v>
      </c>
      <c r="F118" s="1">
        <v>37487</v>
      </c>
      <c r="G118">
        <v>0</v>
      </c>
      <c r="H118" s="1">
        <v>37487</v>
      </c>
      <c r="I118">
        <v>0</v>
      </c>
      <c r="J118" s="1">
        <v>37486.74</v>
      </c>
      <c r="K118">
        <v>0</v>
      </c>
      <c r="L118" s="1">
        <v>37486.74</v>
      </c>
      <c r="M118">
        <v>0</v>
      </c>
      <c r="N118">
        <v>0</v>
      </c>
      <c r="O118">
        <v>0</v>
      </c>
      <c r="P118" t="s">
        <v>74</v>
      </c>
    </row>
    <row r="119" spans="2:16" ht="14.25">
      <c r="B119" t="str">
        <f>"1110405"</f>
        <v>1110405</v>
      </c>
      <c r="C119">
        <v>2388</v>
      </c>
      <c r="D119">
        <v>0</v>
      </c>
      <c r="E119" t="s">
        <v>177</v>
      </c>
      <c r="F119" s="1">
        <v>2479</v>
      </c>
      <c r="G119">
        <v>0</v>
      </c>
      <c r="H119" s="1">
        <v>2479</v>
      </c>
      <c r="I119">
        <v>0</v>
      </c>
      <c r="J119" s="1">
        <v>2478.99</v>
      </c>
      <c r="K119">
        <v>0</v>
      </c>
      <c r="L119" s="1">
        <v>2478.99</v>
      </c>
      <c r="M119">
        <v>0</v>
      </c>
      <c r="N119">
        <v>0</v>
      </c>
      <c r="O119">
        <v>0</v>
      </c>
      <c r="P119" t="s">
        <v>178</v>
      </c>
    </row>
    <row r="120" spans="2:16" ht="14.25">
      <c r="B120" t="str">
        <f>"1110403"</f>
        <v>1110403</v>
      </c>
      <c r="C120">
        <v>2391</v>
      </c>
      <c r="D120">
        <v>0</v>
      </c>
      <c r="E120" t="s">
        <v>179</v>
      </c>
      <c r="F120">
        <v>500</v>
      </c>
      <c r="G120">
        <v>0</v>
      </c>
      <c r="H120">
        <v>500</v>
      </c>
      <c r="I120">
        <v>0</v>
      </c>
      <c r="J120">
        <v>123.6</v>
      </c>
      <c r="K120">
        <v>0</v>
      </c>
      <c r="L120">
        <v>109.02</v>
      </c>
      <c r="M120">
        <v>0</v>
      </c>
      <c r="N120">
        <v>14.3</v>
      </c>
      <c r="O120">
        <v>14.3</v>
      </c>
      <c r="P120" t="s">
        <v>17</v>
      </c>
    </row>
    <row r="121" spans="2:16" ht="14.25">
      <c r="B121" t="str">
        <f>"1010201"</f>
        <v>1010201</v>
      </c>
      <c r="C121">
        <v>2445</v>
      </c>
      <c r="D121">
        <v>0</v>
      </c>
      <c r="E121" t="s">
        <v>180</v>
      </c>
      <c r="F121" s="1">
        <v>4261</v>
      </c>
      <c r="G121" s="1">
        <v>4261</v>
      </c>
      <c r="H121">
        <v>0</v>
      </c>
      <c r="I121" s="1">
        <v>4261</v>
      </c>
      <c r="J121">
        <v>0</v>
      </c>
      <c r="K121" s="1">
        <v>4260.76</v>
      </c>
      <c r="L121">
        <v>0</v>
      </c>
      <c r="M121" s="1">
        <v>4260.76</v>
      </c>
      <c r="N121">
        <v>0</v>
      </c>
      <c r="O121">
        <v>0</v>
      </c>
      <c r="P121" t="s">
        <v>181</v>
      </c>
    </row>
    <row r="122" spans="2:16" ht="14.25">
      <c r="B122" t="str">
        <f>"1010201"</f>
        <v>1010201</v>
      </c>
      <c r="C122">
        <v>2445</v>
      </c>
      <c r="D122">
        <v>1</v>
      </c>
      <c r="E122" t="s">
        <v>182</v>
      </c>
      <c r="F122">
        <v>0</v>
      </c>
      <c r="G122">
        <v>0</v>
      </c>
      <c r="H122" s="1">
        <v>4261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 t="s">
        <v>183</v>
      </c>
    </row>
    <row r="123" spans="2:16" ht="14.25">
      <c r="B123" t="str">
        <f>"1010201"</f>
        <v>1010201</v>
      </c>
      <c r="C123">
        <v>2446</v>
      </c>
      <c r="D123">
        <v>0</v>
      </c>
      <c r="E123" t="s">
        <v>184</v>
      </c>
      <c r="F123" s="1">
        <v>13578.45</v>
      </c>
      <c r="G123" s="1">
        <v>5421.55</v>
      </c>
      <c r="H123" s="1">
        <v>9165.21</v>
      </c>
      <c r="I123" s="1">
        <v>5421.55</v>
      </c>
      <c r="J123" s="1">
        <v>9164.31</v>
      </c>
      <c r="K123" s="1">
        <v>3426.23</v>
      </c>
      <c r="L123" s="1">
        <v>9164.31</v>
      </c>
      <c r="M123" s="1">
        <v>3426.23</v>
      </c>
      <c r="N123" s="1">
        <v>1648.36</v>
      </c>
      <c r="O123" s="1">
        <v>1648.36</v>
      </c>
      <c r="P123" t="s">
        <v>185</v>
      </c>
    </row>
    <row r="124" spans="2:16" ht="14.25">
      <c r="B124" t="str">
        <f>"1010201"</f>
        <v>1010201</v>
      </c>
      <c r="C124">
        <v>2446</v>
      </c>
      <c r="D124">
        <v>1</v>
      </c>
      <c r="E124" t="s">
        <v>186</v>
      </c>
      <c r="F124">
        <v>0</v>
      </c>
      <c r="G124">
        <v>0</v>
      </c>
      <c r="H124" s="1">
        <v>8486.24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 t="s">
        <v>46</v>
      </c>
    </row>
    <row r="125" spans="2:16" ht="14.25">
      <c r="B125" t="str">
        <f>"1010206"</f>
        <v>1010206</v>
      </c>
      <c r="C125">
        <v>2469</v>
      </c>
      <c r="D125">
        <v>0</v>
      </c>
      <c r="E125" t="s">
        <v>187</v>
      </c>
      <c r="F125">
        <v>300</v>
      </c>
      <c r="G125">
        <v>0</v>
      </c>
      <c r="H125">
        <v>300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 t="s">
        <v>52</v>
      </c>
    </row>
    <row r="126" spans="2:16" ht="14.25">
      <c r="B126" t="str">
        <f>"1010207"</f>
        <v>1010207</v>
      </c>
      <c r="C126">
        <v>2475</v>
      </c>
      <c r="D126">
        <v>0</v>
      </c>
      <c r="E126" t="s">
        <v>188</v>
      </c>
      <c r="F126" s="1">
        <v>2000</v>
      </c>
      <c r="G126">
        <v>0</v>
      </c>
      <c r="H126" s="1">
        <v>2000</v>
      </c>
      <c r="I126">
        <v>0</v>
      </c>
      <c r="J126" s="1">
        <v>1864.03</v>
      </c>
      <c r="K126">
        <v>0</v>
      </c>
      <c r="L126" s="1">
        <v>1864.03</v>
      </c>
      <c r="M126">
        <v>0</v>
      </c>
      <c r="N126" s="1">
        <v>1947.41</v>
      </c>
      <c r="O126" s="1">
        <v>1947.41</v>
      </c>
      <c r="P126" t="s">
        <v>74</v>
      </c>
    </row>
    <row r="127" spans="2:16" ht="14.25">
      <c r="B127" t="str">
        <f>"1010810"</f>
        <v>1010810</v>
      </c>
      <c r="C127">
        <v>2479</v>
      </c>
      <c r="D127">
        <v>0</v>
      </c>
      <c r="E127" t="s">
        <v>189</v>
      </c>
      <c r="F127" s="1">
        <v>3784</v>
      </c>
      <c r="G127">
        <v>0</v>
      </c>
      <c r="H127" s="1">
        <v>3784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 t="s">
        <v>48</v>
      </c>
    </row>
    <row r="128" spans="2:16" ht="14.25">
      <c r="B128" t="str">
        <f>"1010811"</f>
        <v>1010811</v>
      </c>
      <c r="C128">
        <v>2480</v>
      </c>
      <c r="D128">
        <v>0</v>
      </c>
      <c r="E128" t="s">
        <v>190</v>
      </c>
      <c r="F128" s="1">
        <v>6000</v>
      </c>
      <c r="G128">
        <v>0</v>
      </c>
      <c r="H128" s="1">
        <v>11400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 t="s">
        <v>191</v>
      </c>
    </row>
    <row r="129" spans="2:16" ht="14.25">
      <c r="B129" t="str">
        <f>"1010407"</f>
        <v>1010407</v>
      </c>
      <c r="C129">
        <v>2486</v>
      </c>
      <c r="D129">
        <v>0</v>
      </c>
      <c r="E129" t="s">
        <v>192</v>
      </c>
      <c r="F129" s="1">
        <v>4000</v>
      </c>
      <c r="G129">
        <v>0</v>
      </c>
      <c r="H129" s="1">
        <v>9500</v>
      </c>
      <c r="I129">
        <v>0</v>
      </c>
      <c r="J129" s="1">
        <v>7261.74</v>
      </c>
      <c r="K129">
        <v>0</v>
      </c>
      <c r="L129" s="1">
        <v>7261.74</v>
      </c>
      <c r="M129">
        <v>0</v>
      </c>
      <c r="N129">
        <v>0</v>
      </c>
      <c r="O129">
        <v>0</v>
      </c>
      <c r="P129" t="s">
        <v>191</v>
      </c>
    </row>
    <row r="130" spans="2:16" ht="14.25">
      <c r="B130" t="str">
        <f>"2080201"</f>
        <v>2080201</v>
      </c>
      <c r="C130">
        <v>2492</v>
      </c>
      <c r="D130">
        <v>0</v>
      </c>
      <c r="E130" t="s">
        <v>193</v>
      </c>
      <c r="F130" s="1">
        <v>11900</v>
      </c>
      <c r="G130">
        <v>0</v>
      </c>
      <c r="H130" s="1">
        <v>11900</v>
      </c>
      <c r="I130">
        <v>0</v>
      </c>
      <c r="J130" s="1">
        <v>11894.98</v>
      </c>
      <c r="K130">
        <v>0</v>
      </c>
      <c r="L130" s="1">
        <v>11894.98</v>
      </c>
      <c r="M130">
        <v>0</v>
      </c>
      <c r="N130">
        <v>799.08</v>
      </c>
      <c r="O130">
        <v>799.08</v>
      </c>
      <c r="P130" t="s">
        <v>57</v>
      </c>
    </row>
    <row r="131" spans="2:16" ht="14.25">
      <c r="B131" t="str">
        <f>"2080101"</f>
        <v>2080101</v>
      </c>
      <c r="C131">
        <v>2493</v>
      </c>
      <c r="D131">
        <v>0</v>
      </c>
      <c r="E131" t="s">
        <v>194</v>
      </c>
      <c r="F131">
        <v>0</v>
      </c>
      <c r="G131" s="1">
        <v>11981.51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 t="s">
        <v>195</v>
      </c>
    </row>
    <row r="132" spans="2:16" ht="14.25">
      <c r="B132" t="str">
        <f>"2080101"</f>
        <v>2080101</v>
      </c>
      <c r="C132">
        <v>2493</v>
      </c>
      <c r="D132">
        <v>1</v>
      </c>
      <c r="E132" t="s">
        <v>196</v>
      </c>
      <c r="F132">
        <v>0</v>
      </c>
      <c r="G132">
        <v>0</v>
      </c>
      <c r="H132">
        <v>0</v>
      </c>
      <c r="I132" s="1">
        <v>11981.51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 t="s">
        <v>197</v>
      </c>
    </row>
    <row r="133" spans="2:16" ht="14.25">
      <c r="B133" t="str">
        <f>"2100501"</f>
        <v>2100501</v>
      </c>
      <c r="C133">
        <v>2496</v>
      </c>
      <c r="D133">
        <v>0</v>
      </c>
      <c r="E133" t="s">
        <v>198</v>
      </c>
      <c r="F133" s="1">
        <v>165000</v>
      </c>
      <c r="G133">
        <v>0</v>
      </c>
      <c r="H133" s="1">
        <v>102858.08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 t="s">
        <v>63</v>
      </c>
    </row>
    <row r="134" spans="2:16" ht="14.25">
      <c r="B134" t="str">
        <f>"2100501"</f>
        <v>2100501</v>
      </c>
      <c r="C134">
        <v>2496</v>
      </c>
      <c r="D134">
        <v>1</v>
      </c>
      <c r="E134" t="s">
        <v>199</v>
      </c>
      <c r="F134">
        <v>0</v>
      </c>
      <c r="G134">
        <v>0</v>
      </c>
      <c r="H134" s="1">
        <v>62141.92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 t="s">
        <v>200</v>
      </c>
    </row>
    <row r="135" spans="2:16" ht="14.25">
      <c r="B135" t="str">
        <f>"2080101"</f>
        <v>2080101</v>
      </c>
      <c r="C135">
        <v>2498</v>
      </c>
      <c r="D135">
        <v>0</v>
      </c>
      <c r="E135" t="s">
        <v>201</v>
      </c>
      <c r="F135">
        <v>0</v>
      </c>
      <c r="G135">
        <v>0</v>
      </c>
      <c r="H135" s="1">
        <v>45000</v>
      </c>
      <c r="I135">
        <v>0</v>
      </c>
      <c r="J135" s="1">
        <v>44236</v>
      </c>
      <c r="K135">
        <v>0</v>
      </c>
      <c r="L135" s="1">
        <v>44236</v>
      </c>
      <c r="M135">
        <v>0</v>
      </c>
      <c r="N135">
        <v>0</v>
      </c>
      <c r="O135">
        <v>0</v>
      </c>
      <c r="P135" t="s">
        <v>54</v>
      </c>
    </row>
    <row r="136" spans="2:16" ht="14.25">
      <c r="B136" t="str">
        <f>"2080201"</f>
        <v>2080201</v>
      </c>
      <c r="C136">
        <v>2513</v>
      </c>
      <c r="D136">
        <v>0</v>
      </c>
      <c r="E136" t="s">
        <v>202</v>
      </c>
      <c r="F136" s="1">
        <v>680000</v>
      </c>
      <c r="G136">
        <v>0</v>
      </c>
      <c r="H136" s="1">
        <v>680000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 t="s">
        <v>150</v>
      </c>
    </row>
    <row r="137" spans="2:16" ht="14.25">
      <c r="B137" t="str">
        <f>"2050105"</f>
        <v>2050105</v>
      </c>
      <c r="C137">
        <v>2653</v>
      </c>
      <c r="D137">
        <v>0</v>
      </c>
      <c r="E137" t="s">
        <v>203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 s="1">
        <v>8000</v>
      </c>
      <c r="O137" s="1">
        <v>8000</v>
      </c>
      <c r="P137" t="s">
        <v>204</v>
      </c>
    </row>
    <row r="138" spans="2:16" ht="14.25">
      <c r="B138" t="str">
        <f>"2010801"</f>
        <v>2010801</v>
      </c>
      <c r="C138">
        <v>2654</v>
      </c>
      <c r="D138">
        <v>0</v>
      </c>
      <c r="E138" t="s">
        <v>205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 s="1">
        <v>18000</v>
      </c>
      <c r="O138">
        <v>0</v>
      </c>
      <c r="P138" t="s">
        <v>206</v>
      </c>
    </row>
    <row r="139" spans="2:16" ht="14.25">
      <c r="B139" t="str">
        <f>"2060201"</f>
        <v>2060201</v>
      </c>
      <c r="C139">
        <v>2670</v>
      </c>
      <c r="D139">
        <v>0</v>
      </c>
      <c r="E139" t="s">
        <v>207</v>
      </c>
      <c r="F139" s="1">
        <v>400000</v>
      </c>
      <c r="G139">
        <v>0</v>
      </c>
      <c r="H139" s="1">
        <v>400000</v>
      </c>
      <c r="I139">
        <v>0</v>
      </c>
      <c r="J139" s="1">
        <v>16718.08</v>
      </c>
      <c r="K139">
        <v>0</v>
      </c>
      <c r="L139" s="1">
        <v>16718.08</v>
      </c>
      <c r="M139">
        <v>0</v>
      </c>
      <c r="N139">
        <v>0</v>
      </c>
      <c r="O139">
        <v>0</v>
      </c>
      <c r="P139" t="s">
        <v>208</v>
      </c>
    </row>
    <row r="140" spans="2:16" ht="14.25">
      <c r="B140" t="str">
        <f>"2010101"</f>
        <v>2010101</v>
      </c>
      <c r="C140">
        <v>2810</v>
      </c>
      <c r="D140">
        <v>0</v>
      </c>
      <c r="E140" t="s">
        <v>209</v>
      </c>
      <c r="F140" s="1">
        <v>250000</v>
      </c>
      <c r="G140">
        <v>0</v>
      </c>
      <c r="H140" s="1">
        <v>225000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 t="s">
        <v>138</v>
      </c>
    </row>
    <row r="141" spans="2:16" ht="14.25">
      <c r="B141" t="str">
        <f>"2010101"</f>
        <v>2010101</v>
      </c>
      <c r="C141">
        <v>2810</v>
      </c>
      <c r="D141">
        <v>1</v>
      </c>
      <c r="E141" t="s">
        <v>210</v>
      </c>
      <c r="F141">
        <v>0</v>
      </c>
      <c r="G141">
        <v>0</v>
      </c>
      <c r="H141" s="1">
        <v>25000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 t="s">
        <v>17</v>
      </c>
    </row>
    <row r="142" spans="2:16" ht="14.25">
      <c r="B142" t="str">
        <f>"2010801"</f>
        <v>2010801</v>
      </c>
      <c r="C142">
        <v>2811</v>
      </c>
      <c r="D142">
        <v>0</v>
      </c>
      <c r="E142" t="s">
        <v>211</v>
      </c>
      <c r="F142" s="1">
        <v>10682.95</v>
      </c>
      <c r="G142">
        <v>0</v>
      </c>
      <c r="H142" s="1">
        <v>10682.95</v>
      </c>
      <c r="I142">
        <v>0</v>
      </c>
      <c r="J142" s="1">
        <v>10682.95</v>
      </c>
      <c r="K142">
        <v>0</v>
      </c>
      <c r="L142">
        <v>0</v>
      </c>
      <c r="M142">
        <v>0</v>
      </c>
      <c r="N142">
        <v>0</v>
      </c>
      <c r="O142">
        <v>0</v>
      </c>
      <c r="P142" t="s">
        <v>212</v>
      </c>
    </row>
    <row r="143" spans="2:16" ht="14.25">
      <c r="B143" t="str">
        <f>"2080101"</f>
        <v>2080101</v>
      </c>
      <c r="C143">
        <v>2840</v>
      </c>
      <c r="D143">
        <v>0</v>
      </c>
      <c r="E143" t="s">
        <v>213</v>
      </c>
      <c r="F143">
        <v>0</v>
      </c>
      <c r="G143" s="1">
        <v>10516.44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 t="s">
        <v>95</v>
      </c>
    </row>
    <row r="144" spans="2:16" ht="14.25">
      <c r="B144" t="str">
        <f>"2080101"</f>
        <v>2080101</v>
      </c>
      <c r="C144">
        <v>2840</v>
      </c>
      <c r="D144">
        <v>1</v>
      </c>
      <c r="E144" t="s">
        <v>214</v>
      </c>
      <c r="F144">
        <v>0</v>
      </c>
      <c r="G144">
        <v>0</v>
      </c>
      <c r="H144">
        <v>0</v>
      </c>
      <c r="I144" s="1">
        <v>10516.44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 t="s">
        <v>97</v>
      </c>
    </row>
    <row r="145" spans="2:16" ht="14.25">
      <c r="B145" t="str">
        <f>"2090605"</f>
        <v>2090605</v>
      </c>
      <c r="C145">
        <v>2900</v>
      </c>
      <c r="D145">
        <v>0</v>
      </c>
      <c r="E145" t="s">
        <v>215</v>
      </c>
      <c r="F145">
        <v>0</v>
      </c>
      <c r="G145">
        <v>0</v>
      </c>
      <c r="H145" s="1">
        <v>46000</v>
      </c>
      <c r="I145">
        <v>0</v>
      </c>
      <c r="J145" s="1">
        <v>45384</v>
      </c>
      <c r="K145">
        <v>0</v>
      </c>
      <c r="L145" s="1">
        <v>45384</v>
      </c>
      <c r="M145">
        <v>0</v>
      </c>
      <c r="N145">
        <v>0</v>
      </c>
      <c r="O145">
        <v>0</v>
      </c>
      <c r="P145" t="s">
        <v>67</v>
      </c>
    </row>
    <row r="146" spans="2:16" ht="14.25">
      <c r="B146" t="str">
        <f>"2080107"</f>
        <v>2080107</v>
      </c>
      <c r="C146">
        <v>2902</v>
      </c>
      <c r="D146">
        <v>0</v>
      </c>
      <c r="E146" t="s">
        <v>216</v>
      </c>
      <c r="F146" s="1">
        <v>56154</v>
      </c>
      <c r="G146">
        <v>0</v>
      </c>
      <c r="H146" s="1">
        <v>56154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 t="s">
        <v>115</v>
      </c>
    </row>
    <row r="147" spans="2:16" ht="14.25">
      <c r="B147" t="str">
        <f>"2080101"</f>
        <v>2080101</v>
      </c>
      <c r="C147">
        <v>2905</v>
      </c>
      <c r="D147">
        <v>0</v>
      </c>
      <c r="E147" t="s">
        <v>217</v>
      </c>
      <c r="F147" s="1">
        <v>137000</v>
      </c>
      <c r="G147">
        <v>0</v>
      </c>
      <c r="H147" s="1">
        <v>137000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 t="s">
        <v>218</v>
      </c>
    </row>
    <row r="148" spans="2:16" ht="14.25">
      <c r="B148" t="str">
        <f>"2060201"</f>
        <v>2060201</v>
      </c>
      <c r="C148">
        <v>2916</v>
      </c>
      <c r="D148">
        <v>1</v>
      </c>
      <c r="E148" t="s">
        <v>219</v>
      </c>
      <c r="F148">
        <v>0</v>
      </c>
      <c r="G148">
        <v>0</v>
      </c>
      <c r="H148" s="1">
        <v>10000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 t="s">
        <v>19</v>
      </c>
    </row>
    <row r="149" spans="2:16" ht="14.25">
      <c r="B149" t="str">
        <f>"3010301"</f>
        <v>3010301</v>
      </c>
      <c r="C149">
        <v>2920</v>
      </c>
      <c r="D149">
        <v>0</v>
      </c>
      <c r="E149" t="s">
        <v>220</v>
      </c>
      <c r="F149" s="1">
        <v>302588</v>
      </c>
      <c r="G149">
        <v>0</v>
      </c>
      <c r="H149" s="1">
        <v>302588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 t="s">
        <v>221</v>
      </c>
    </row>
    <row r="150" spans="2:16" ht="14.25">
      <c r="B150" t="str">
        <f>"3010303"</f>
        <v>3010303</v>
      </c>
      <c r="C150">
        <v>2922</v>
      </c>
      <c r="D150">
        <v>0</v>
      </c>
      <c r="E150" t="s">
        <v>222</v>
      </c>
      <c r="F150" s="1">
        <v>99800</v>
      </c>
      <c r="G150">
        <v>0</v>
      </c>
      <c r="H150" s="1">
        <v>99800</v>
      </c>
      <c r="I150">
        <v>0</v>
      </c>
      <c r="J150" s="1">
        <v>99799.73</v>
      </c>
      <c r="K150">
        <v>0</v>
      </c>
      <c r="L150" s="1">
        <v>99799.73</v>
      </c>
      <c r="M150">
        <v>0</v>
      </c>
      <c r="N150">
        <v>0</v>
      </c>
      <c r="O150">
        <v>0</v>
      </c>
      <c r="P150" t="s">
        <v>19</v>
      </c>
    </row>
    <row r="151" spans="2:16" ht="14.25">
      <c r="B151" t="str">
        <f>"1010308"</f>
        <v>1010308</v>
      </c>
      <c r="C151">
        <v>2924</v>
      </c>
      <c r="D151">
        <v>0</v>
      </c>
      <c r="E151" t="s">
        <v>223</v>
      </c>
      <c r="F151" s="1">
        <v>21431.07</v>
      </c>
      <c r="G151">
        <v>0</v>
      </c>
      <c r="H151" s="1">
        <v>11431.07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 t="s">
        <v>65</v>
      </c>
    </row>
    <row r="152" spans="2:16" ht="14.25">
      <c r="B152" t="str">
        <f>"4000001"</f>
        <v>4000001</v>
      </c>
      <c r="C152">
        <v>2940</v>
      </c>
      <c r="D152">
        <v>0</v>
      </c>
      <c r="E152" t="s">
        <v>224</v>
      </c>
      <c r="F152" s="1">
        <v>45000</v>
      </c>
      <c r="G152">
        <v>0</v>
      </c>
      <c r="H152" s="1">
        <v>45000</v>
      </c>
      <c r="I152">
        <v>0</v>
      </c>
      <c r="J152" s="1">
        <v>20550.47</v>
      </c>
      <c r="K152">
        <v>0</v>
      </c>
      <c r="L152" s="1">
        <v>20550.47</v>
      </c>
      <c r="M152">
        <v>0</v>
      </c>
      <c r="N152">
        <v>0</v>
      </c>
      <c r="O152">
        <v>0</v>
      </c>
      <c r="P152" t="s">
        <v>181</v>
      </c>
    </row>
    <row r="153" spans="2:16" ht="14.25">
      <c r="B153" t="str">
        <f>"4000001"</f>
        <v>4000001</v>
      </c>
      <c r="C153">
        <v>2944</v>
      </c>
      <c r="D153">
        <v>0</v>
      </c>
      <c r="E153" t="s">
        <v>225</v>
      </c>
      <c r="F153" s="1">
        <v>5000</v>
      </c>
      <c r="G153">
        <v>0</v>
      </c>
      <c r="H153" s="1">
        <v>5000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 t="s">
        <v>154</v>
      </c>
    </row>
    <row r="154" spans="2:16" ht="14.25">
      <c r="B154" t="str">
        <f>"4000002"</f>
        <v>4000002</v>
      </c>
      <c r="C154">
        <v>2946</v>
      </c>
      <c r="D154">
        <v>0</v>
      </c>
      <c r="E154" t="s">
        <v>226</v>
      </c>
      <c r="F154" s="1">
        <v>62000</v>
      </c>
      <c r="G154">
        <v>0</v>
      </c>
      <c r="H154" s="1">
        <v>62000</v>
      </c>
      <c r="I154">
        <v>0</v>
      </c>
      <c r="J154" s="1">
        <v>47685.17</v>
      </c>
      <c r="K154">
        <v>0</v>
      </c>
      <c r="L154" s="1">
        <v>47685.17</v>
      </c>
      <c r="M154">
        <v>0</v>
      </c>
      <c r="N154">
        <v>0</v>
      </c>
      <c r="O154">
        <v>0</v>
      </c>
      <c r="P154" t="s">
        <v>227</v>
      </c>
    </row>
    <row r="155" spans="2:16" ht="14.25">
      <c r="B155" t="str">
        <f>"4000003"</f>
        <v>4000003</v>
      </c>
      <c r="C155">
        <v>2948</v>
      </c>
      <c r="D155">
        <v>0</v>
      </c>
      <c r="E155" t="s">
        <v>228</v>
      </c>
      <c r="F155" s="1">
        <v>10000</v>
      </c>
      <c r="G155">
        <v>0</v>
      </c>
      <c r="H155" s="1">
        <v>10000</v>
      </c>
      <c r="I155">
        <v>0</v>
      </c>
      <c r="J155" s="1">
        <v>1240.84</v>
      </c>
      <c r="K155">
        <v>0</v>
      </c>
      <c r="L155" s="1">
        <v>1240.84</v>
      </c>
      <c r="M155">
        <v>0</v>
      </c>
      <c r="N155">
        <v>0</v>
      </c>
      <c r="O155">
        <v>0</v>
      </c>
      <c r="P155" t="s">
        <v>154</v>
      </c>
    </row>
    <row r="156" spans="2:16" ht="14.25">
      <c r="B156" t="str">
        <f>"4000004"</f>
        <v>4000004</v>
      </c>
      <c r="C156">
        <v>2954</v>
      </c>
      <c r="D156">
        <v>0</v>
      </c>
      <c r="E156" t="s">
        <v>229</v>
      </c>
      <c r="F156" s="1">
        <v>6000</v>
      </c>
      <c r="G156">
        <v>0</v>
      </c>
      <c r="H156" s="1">
        <v>6000</v>
      </c>
      <c r="I156">
        <v>0</v>
      </c>
      <c r="J156">
        <v>380.71</v>
      </c>
      <c r="K156">
        <v>0</v>
      </c>
      <c r="L156">
        <v>130.71</v>
      </c>
      <c r="M156">
        <v>0</v>
      </c>
      <c r="N156" s="1">
        <v>3405.67</v>
      </c>
      <c r="O156">
        <v>500</v>
      </c>
      <c r="P156" t="s">
        <v>54</v>
      </c>
    </row>
    <row r="157" spans="2:16" ht="14.25">
      <c r="B157" t="str">
        <f>"4000005"</f>
        <v>4000005</v>
      </c>
      <c r="C157">
        <v>2958</v>
      </c>
      <c r="D157">
        <v>0</v>
      </c>
      <c r="E157" t="s">
        <v>230</v>
      </c>
      <c r="F157" s="1">
        <v>25000</v>
      </c>
      <c r="G157">
        <v>0</v>
      </c>
      <c r="H157" s="1">
        <v>25000</v>
      </c>
      <c r="I157">
        <v>0</v>
      </c>
      <c r="J157" s="1">
        <v>5963.6</v>
      </c>
      <c r="K157">
        <v>0</v>
      </c>
      <c r="L157" s="1">
        <v>5664.35</v>
      </c>
      <c r="M157">
        <v>0</v>
      </c>
      <c r="N157">
        <v>0</v>
      </c>
      <c r="O157">
        <v>0</v>
      </c>
      <c r="P157" t="s">
        <v>87</v>
      </c>
    </row>
    <row r="158" spans="2:16" ht="14.25">
      <c r="B158" t="str">
        <f>"4000005"</f>
        <v>4000005</v>
      </c>
      <c r="C158">
        <v>2959</v>
      </c>
      <c r="D158">
        <v>0</v>
      </c>
      <c r="E158" t="s">
        <v>231</v>
      </c>
      <c r="F158" s="1">
        <v>9000</v>
      </c>
      <c r="G158">
        <v>0</v>
      </c>
      <c r="H158" s="1">
        <v>9000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8</v>
      </c>
      <c r="O158">
        <v>0</v>
      </c>
      <c r="P158" t="s">
        <v>29</v>
      </c>
    </row>
    <row r="159" spans="2:16" ht="14.25">
      <c r="B159" t="str">
        <f>"4000002"</f>
        <v>4000002</v>
      </c>
      <c r="C159">
        <v>2960</v>
      </c>
      <c r="D159">
        <v>0</v>
      </c>
      <c r="E159" t="s">
        <v>232</v>
      </c>
      <c r="F159" s="1">
        <v>30000</v>
      </c>
      <c r="G159">
        <v>0</v>
      </c>
      <c r="H159" s="1">
        <v>30000</v>
      </c>
      <c r="I159">
        <v>0</v>
      </c>
      <c r="J159" s="1">
        <v>4952.79</v>
      </c>
      <c r="K159">
        <v>0</v>
      </c>
      <c r="L159" s="1">
        <v>4952.79</v>
      </c>
      <c r="M159">
        <v>0</v>
      </c>
      <c r="N159">
        <v>0</v>
      </c>
      <c r="O159">
        <v>0</v>
      </c>
      <c r="P159" t="s">
        <v>29</v>
      </c>
    </row>
    <row r="160" spans="2:16" ht="14.25">
      <c r="B160" t="str">
        <f>"4000005"</f>
        <v>4000005</v>
      </c>
      <c r="C160">
        <v>2979</v>
      </c>
      <c r="D160">
        <v>0</v>
      </c>
      <c r="E160" t="s">
        <v>233</v>
      </c>
      <c r="F160" s="1">
        <v>200000</v>
      </c>
      <c r="G160">
        <v>0</v>
      </c>
      <c r="H160" s="1">
        <v>200000</v>
      </c>
      <c r="I160">
        <v>0</v>
      </c>
      <c r="J160" s="1">
        <v>75230.8</v>
      </c>
      <c r="K160">
        <v>0</v>
      </c>
      <c r="L160" s="1">
        <v>69934.4</v>
      </c>
      <c r="M160">
        <v>0</v>
      </c>
      <c r="N160">
        <v>0</v>
      </c>
      <c r="O160">
        <v>0</v>
      </c>
      <c r="P160" t="s">
        <v>234</v>
      </c>
    </row>
    <row r="161" spans="2:16" ht="14.25">
      <c r="B161" t="str">
        <f>"4000006"</f>
        <v>4000006</v>
      </c>
      <c r="C161">
        <v>2980</v>
      </c>
      <c r="D161">
        <v>0</v>
      </c>
      <c r="E161" t="s">
        <v>235</v>
      </c>
      <c r="F161" s="1">
        <v>6200</v>
      </c>
      <c r="G161">
        <v>0</v>
      </c>
      <c r="H161" s="1">
        <v>6200</v>
      </c>
      <c r="I161">
        <v>0</v>
      </c>
      <c r="J161" s="1">
        <v>6200</v>
      </c>
      <c r="K161">
        <v>0</v>
      </c>
      <c r="L161" s="1">
        <v>6200</v>
      </c>
      <c r="M161">
        <v>0</v>
      </c>
      <c r="N161">
        <v>0</v>
      </c>
      <c r="O161">
        <v>0</v>
      </c>
      <c r="P161" t="s">
        <v>87</v>
      </c>
    </row>
    <row r="162" spans="2:16" ht="14.25">
      <c r="B162" t="str">
        <f>"4000007"</f>
        <v>4000007</v>
      </c>
      <c r="C162">
        <v>2984</v>
      </c>
      <c r="D162">
        <v>0</v>
      </c>
      <c r="E162" t="s">
        <v>236</v>
      </c>
      <c r="F162" s="1">
        <v>20000</v>
      </c>
      <c r="G162">
        <v>0</v>
      </c>
      <c r="H162" s="1">
        <v>20000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 t="s">
        <v>95</v>
      </c>
    </row>
    <row r="163" spans="1:16" ht="14.25">
      <c r="A163" t="s">
        <v>237</v>
      </c>
      <c r="C163">
        <v>0</v>
      </c>
      <c r="D163">
        <v>0</v>
      </c>
      <c r="E163" t="s">
        <v>238</v>
      </c>
      <c r="F163" s="1">
        <v>3897595.95</v>
      </c>
      <c r="G163" s="1">
        <v>56423.42</v>
      </c>
      <c r="H163" s="1">
        <v>4011619.95</v>
      </c>
      <c r="I163" s="1">
        <v>56423.42</v>
      </c>
      <c r="J163" s="1">
        <v>1433318.29</v>
      </c>
      <c r="K163" s="1">
        <v>19853.09</v>
      </c>
      <c r="L163" s="1">
        <v>1159612.24</v>
      </c>
      <c r="M163" s="1">
        <v>9702.69</v>
      </c>
      <c r="N163" s="1">
        <v>283489.56</v>
      </c>
      <c r="O163" s="1">
        <v>237648.51</v>
      </c>
      <c r="P163" t="s">
        <v>239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Utente02</dc:creator>
  <cp:keywords/>
  <dc:description/>
  <cp:lastModifiedBy>Utente02</cp:lastModifiedBy>
  <dcterms:created xsi:type="dcterms:W3CDTF">2017-03-30T09:05:19Z</dcterms:created>
  <dcterms:modified xsi:type="dcterms:W3CDTF">2017-03-30T09:05:19Z</dcterms:modified>
  <cp:category/>
  <cp:version/>
  <cp:contentType/>
  <cp:contentStatus/>
</cp:coreProperties>
</file>